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Materiály\"/>
    </mc:Choice>
  </mc:AlternateContent>
  <xr:revisionPtr revIDLastSave="0" documentId="13_ncr:1_{61BA98D7-9562-4FDA-B505-33D0A6F7E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zamest_ZŠ" sheetId="22" r:id="rId22"/>
    <sheet name="Počet_žiakov_a_tried" sheetId="23" r:id="rId23"/>
    <sheet name="Zoznam_org_" sheetId="24" r:id="rId24"/>
    <sheet name="ESA" sheetId="25" r:id="rId25"/>
  </sheets>
  <definedNames>
    <definedName name="_xlnm.Print_Area" localSheetId="6">Bežné_dotácie!$C$3:$F$64</definedName>
    <definedName name="_xlnm.Print_Area" localSheetId="17">'BV-funkčná_kl_'!$B$2:$G$55</definedName>
    <definedName name="_xlnm.Print_Area" localSheetId="10">Dotácie_kultúra!$B$1:$E$63</definedName>
    <definedName name="_xlnm.Print_Area" localSheetId="8">Dotácie_na_šport_1!$B$3:$D$42</definedName>
    <definedName name="_xlnm.Print_Area" localSheetId="9">Dotácie_na_šport_2!$B$3:$E$69</definedName>
    <definedName name="_xlnm.Print_Area" localSheetId="12">Dotácie_v_oblasti_školstva!$B$3:$E$31</definedName>
    <definedName name="_xlnm.Print_Area" localSheetId="13">Dotácie_v_oblasti_ŽP!$B$3:$E$13</definedName>
    <definedName name="_xlnm.Print_Area" localSheetId="11">Dotácie_v_soc_oblasti!$B$2:$E$39</definedName>
    <definedName name="_xlnm.Print_Area" localSheetId="24">ESA!$D$2:$F$32</definedName>
    <definedName name="_xlnm.Print_Area" localSheetId="20">FO_podľa_RK!$B$2:$F$15</definedName>
    <definedName name="_xlnm.Print_Area" localSheetId="7">Kapitálové_dotácie!$B$3:$E$17</definedName>
    <definedName name="_xlnm.Print_Area" localSheetId="18">'KV-funkčná_kl_'!$B$2:$G$41</definedName>
    <definedName name="_xlnm.Print_Area" localSheetId="4">Materské_školy!$B$2:$I$79</definedName>
    <definedName name="_xlnm.Print_Area" localSheetId="1">MHSL!$B$1:$G$74</definedName>
    <definedName name="_xlnm.Print_Area" localSheetId="21">Počet_zamest_ZŠ!$B$2:$I$22</definedName>
    <definedName name="_xlnm.Print_Area" localSheetId="22">Počet_žiakov_a_tried!$B$2:$T$22</definedName>
    <definedName name="_xlnm.Print_Area" localSheetId="14">Pohľadávky!$B$1:$E$21</definedName>
    <definedName name="_xlnm.Print_Area" localSheetId="15">Prehľad_dlhu!$B$1:$H$32</definedName>
    <definedName name="_xlnm.Print_Area" localSheetId="2">SSMT!$B$2:$G$76</definedName>
    <definedName name="_xlnm.Print_Area" localSheetId="0">Súvahy!$B$3:$L$23</definedName>
    <definedName name="_xlnm.Print_Area" localSheetId="3">ŠZMT!$B$1:$E$30</definedName>
    <definedName name="_xlnm.Print_Area" localSheetId="19">Výdavky_ek_kl_!$B$2:$F$32</definedName>
    <definedName name="_xlnm.Print_Area" localSheetId="16">Vývoj_dlhovej_služby!$B$2:$H$38</definedName>
    <definedName name="_xlnm.Print_Area" localSheetId="5">Základné_školy!$B$6:$K$405</definedName>
    <definedName name="_xlnm.Print_Area" localSheetId="23">Zoznam_org_!$B$2:$D$23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6" l="1"/>
  <c r="H23" i="16"/>
  <c r="D21" i="16"/>
  <c r="H21" i="16" s="1"/>
  <c r="F10" i="25"/>
  <c r="H16" i="17" l="1"/>
  <c r="G16" i="17" l="1"/>
  <c r="E16" i="17"/>
  <c r="D16" i="17"/>
  <c r="G15" i="17"/>
  <c r="E15" i="17"/>
  <c r="F16" i="17" s="1"/>
  <c r="G12" i="17"/>
  <c r="F12" i="17"/>
  <c r="E12" i="17"/>
  <c r="D12" i="17"/>
  <c r="G10" i="17"/>
  <c r="F10" i="17"/>
  <c r="E10" i="17"/>
  <c r="D10" i="17"/>
  <c r="C10" i="17"/>
  <c r="H29" i="16" l="1"/>
  <c r="G13" i="19"/>
  <c r="F13" i="19"/>
  <c r="F7" i="19"/>
  <c r="F20" i="19"/>
  <c r="F24" i="19"/>
  <c r="F28" i="19"/>
  <c r="F35" i="19"/>
  <c r="G13" i="18" l="1"/>
  <c r="N20" i="23" l="1"/>
  <c r="H20" i="23"/>
  <c r="Q20" i="23" s="1"/>
  <c r="T19" i="23"/>
  <c r="S19" i="23"/>
  <c r="R19" i="23"/>
  <c r="Q19" i="23"/>
  <c r="P19" i="23"/>
  <c r="M19" i="23"/>
  <c r="L19" i="23"/>
  <c r="K19" i="23"/>
  <c r="J19" i="23"/>
  <c r="I19" i="23"/>
  <c r="G19" i="23"/>
  <c r="F19" i="23"/>
  <c r="E19" i="23"/>
  <c r="D19" i="23"/>
  <c r="C19" i="23"/>
  <c r="N18" i="23"/>
  <c r="H18" i="23"/>
  <c r="O18" i="23" s="1"/>
  <c r="N17" i="23"/>
  <c r="H17" i="23"/>
  <c r="O17" i="23" s="1"/>
  <c r="N16" i="23"/>
  <c r="H16" i="23"/>
  <c r="O16" i="23" s="1"/>
  <c r="N15" i="23"/>
  <c r="H15" i="23"/>
  <c r="O15" i="23" s="1"/>
  <c r="N14" i="23"/>
  <c r="H14" i="23"/>
  <c r="O14" i="23" s="1"/>
  <c r="N13" i="23"/>
  <c r="H13" i="23"/>
  <c r="H19" i="23" s="1"/>
  <c r="O12" i="23"/>
  <c r="N12" i="23"/>
  <c r="H12" i="23"/>
  <c r="N11" i="23"/>
  <c r="H11" i="23"/>
  <c r="O11" i="23" s="1"/>
  <c r="N10" i="23"/>
  <c r="H10" i="23"/>
  <c r="O10" i="23" s="1"/>
  <c r="N9" i="23"/>
  <c r="H9" i="23"/>
  <c r="O9" i="23" s="1"/>
  <c r="N8" i="23"/>
  <c r="N19" i="23" s="1"/>
  <c r="H8" i="23"/>
  <c r="O8" i="23" s="1"/>
  <c r="H20" i="22"/>
  <c r="G20" i="22"/>
  <c r="F20" i="22"/>
  <c r="E20" i="22"/>
  <c r="D20" i="22"/>
  <c r="C20" i="22"/>
  <c r="I19" i="22"/>
  <c r="I18" i="22"/>
  <c r="I17" i="22"/>
  <c r="I16" i="22"/>
  <c r="I15" i="22"/>
  <c r="I14" i="22"/>
  <c r="I13" i="22"/>
  <c r="I12" i="22"/>
  <c r="I11" i="22"/>
  <c r="I10" i="22"/>
  <c r="I20" i="22" s="1"/>
  <c r="F77" i="5"/>
  <c r="E77" i="5"/>
  <c r="D77" i="5"/>
  <c r="C77" i="5"/>
  <c r="G77" i="5" s="1"/>
  <c r="F76" i="5"/>
  <c r="E76" i="5"/>
  <c r="D76" i="5"/>
  <c r="C76" i="5"/>
  <c r="G76" i="5" s="1"/>
  <c r="F75" i="5"/>
  <c r="E75" i="5"/>
  <c r="D75" i="5"/>
  <c r="C75" i="5"/>
  <c r="G75" i="5" s="1"/>
  <c r="F74" i="5"/>
  <c r="G74" i="5" s="1"/>
  <c r="E74" i="5"/>
  <c r="D74" i="5"/>
  <c r="C74" i="5"/>
  <c r="F73" i="5"/>
  <c r="E73" i="5"/>
  <c r="D73" i="5"/>
  <c r="C73" i="5"/>
  <c r="G73" i="5" s="1"/>
  <c r="F72" i="5"/>
  <c r="E72" i="5"/>
  <c r="D72" i="5"/>
  <c r="C72" i="5"/>
  <c r="G72" i="5" s="1"/>
  <c r="F71" i="5"/>
  <c r="E71" i="5"/>
  <c r="D71" i="5"/>
  <c r="C71" i="5"/>
  <c r="G71" i="5" s="1"/>
  <c r="F70" i="5"/>
  <c r="G70" i="5" s="1"/>
  <c r="E70" i="5"/>
  <c r="D70" i="5"/>
  <c r="C70" i="5"/>
  <c r="F69" i="5"/>
  <c r="E69" i="5"/>
  <c r="D69" i="5"/>
  <c r="C69" i="5"/>
  <c r="G69" i="5" s="1"/>
  <c r="F68" i="5"/>
  <c r="E68" i="5"/>
  <c r="D68" i="5"/>
  <c r="C68" i="5"/>
  <c r="G68" i="5" s="1"/>
  <c r="F67" i="5"/>
  <c r="E67" i="5"/>
  <c r="D67" i="5"/>
  <c r="C67" i="5"/>
  <c r="G67" i="5" s="1"/>
  <c r="F66" i="5"/>
  <c r="G66" i="5" s="1"/>
  <c r="E66" i="5"/>
  <c r="D66" i="5"/>
  <c r="C66" i="5"/>
  <c r="F65" i="5"/>
  <c r="E65" i="5"/>
  <c r="D65" i="5"/>
  <c r="C65" i="5"/>
  <c r="G65" i="5" s="1"/>
  <c r="F64" i="5"/>
  <c r="E64" i="5"/>
  <c r="D64" i="5"/>
  <c r="C64" i="5"/>
  <c r="G64" i="5" s="1"/>
  <c r="F63" i="5"/>
  <c r="E63" i="5"/>
  <c r="D63" i="5"/>
  <c r="C63" i="5"/>
  <c r="G63" i="5" s="1"/>
  <c r="F62" i="5"/>
  <c r="G62" i="5" s="1"/>
  <c r="E62" i="5"/>
  <c r="E78" i="5" s="1"/>
  <c r="D62" i="5"/>
  <c r="D78" i="5" s="1"/>
  <c r="C62" i="5"/>
  <c r="C78" i="5" s="1"/>
  <c r="F51" i="5"/>
  <c r="E51" i="5"/>
  <c r="D51" i="5"/>
  <c r="C51" i="5"/>
  <c r="G50" i="5"/>
  <c r="G49" i="5"/>
  <c r="G48" i="5"/>
  <c r="G47" i="5"/>
  <c r="G46" i="5"/>
  <c r="G45" i="5"/>
  <c r="G44" i="5"/>
  <c r="G43" i="5"/>
  <c r="G42" i="5"/>
  <c r="G41" i="5"/>
  <c r="G40" i="5"/>
  <c r="G39" i="5"/>
  <c r="G51" i="5" s="1"/>
  <c r="G38" i="5"/>
  <c r="G37" i="5"/>
  <c r="H30" i="5"/>
  <c r="G30" i="5"/>
  <c r="F30" i="5"/>
  <c r="E30" i="5"/>
  <c r="D30" i="5"/>
  <c r="C30" i="5"/>
  <c r="I29" i="5"/>
  <c r="I28" i="5"/>
  <c r="I30" i="5" s="1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26" i="5" s="1"/>
  <c r="F7" i="7"/>
  <c r="F35" i="7"/>
  <c r="O13" i="23" l="1"/>
  <c r="O19" i="23" s="1"/>
  <c r="G78" i="5"/>
  <c r="F78" i="5"/>
  <c r="J194" i="6"/>
  <c r="E320" i="6"/>
  <c r="E310" i="6"/>
  <c r="D310" i="6"/>
  <c r="E299" i="6"/>
  <c r="E302" i="6"/>
  <c r="E301" i="6"/>
  <c r="E297" i="6"/>
  <c r="E319" i="6"/>
  <c r="E256" i="6"/>
  <c r="E300" i="6" s="1"/>
  <c r="F240" i="6"/>
  <c r="H240" i="6" s="1"/>
  <c r="G231" i="6"/>
  <c r="F184" i="6"/>
  <c r="F195" i="6" s="1"/>
  <c r="G310" i="6"/>
  <c r="J185" i="6"/>
  <c r="E298" i="6"/>
  <c r="E151" i="6"/>
  <c r="C125" i="6"/>
  <c r="H320" i="6"/>
  <c r="I135" i="6"/>
  <c r="I315" i="6"/>
  <c r="E315" i="6"/>
  <c r="D315" i="6"/>
  <c r="I131" i="6"/>
  <c r="I126" i="6"/>
  <c r="E119" i="6" l="1"/>
  <c r="E90" i="6"/>
  <c r="D23" i="6" l="1"/>
  <c r="D21" i="6" s="1"/>
  <c r="D33" i="6" s="1"/>
  <c r="C21" i="6"/>
  <c r="F30" i="6"/>
  <c r="H318" i="6" s="1"/>
  <c r="C33" i="6" l="1"/>
  <c r="I31" i="6" l="1"/>
  <c r="E30" i="3" l="1"/>
  <c r="E36" i="3"/>
  <c r="D70" i="2"/>
  <c r="D69" i="2"/>
  <c r="D67" i="2"/>
  <c r="D66" i="2"/>
  <c r="D65" i="2"/>
  <c r="D64" i="2"/>
  <c r="D61" i="2"/>
  <c r="D60" i="2"/>
  <c r="D41" i="2"/>
  <c r="D40" i="2"/>
  <c r="D38" i="2"/>
  <c r="D36" i="2"/>
  <c r="D35" i="2"/>
  <c r="D33" i="2"/>
  <c r="D32" i="2"/>
  <c r="G17" i="1" l="1"/>
  <c r="G20" i="1"/>
  <c r="E11" i="1" l="1"/>
  <c r="D11" i="1"/>
  <c r="F7" i="21"/>
  <c r="H5" i="16" l="1"/>
  <c r="I273" i="6" l="1"/>
  <c r="E30" i="4"/>
  <c r="E28" i="4"/>
  <c r="E27" i="4"/>
  <c r="E26" i="4"/>
  <c r="E25" i="4"/>
  <c r="E24" i="4"/>
  <c r="E23" i="4"/>
  <c r="E22" i="4"/>
  <c r="E21" i="4"/>
  <c r="E19" i="4"/>
  <c r="E18" i="4"/>
  <c r="D20" i="4"/>
  <c r="D29" i="4" s="1"/>
  <c r="H12" i="17" l="1"/>
  <c r="H10" i="17" l="1"/>
  <c r="F6" i="25" l="1"/>
  <c r="F13" i="25"/>
  <c r="F17" i="25" s="1"/>
  <c r="F20" i="25"/>
  <c r="F23" i="25"/>
  <c r="F26" i="25" l="1"/>
  <c r="F18" i="25"/>
  <c r="E11" i="15"/>
  <c r="F27" i="25" l="1"/>
  <c r="E12" i="21"/>
  <c r="F12" i="21"/>
  <c r="D12" i="21"/>
  <c r="E13" i="19"/>
  <c r="F10" i="19"/>
  <c r="G10" i="19"/>
  <c r="E10" i="19"/>
  <c r="G28" i="19"/>
  <c r="E28" i="19"/>
  <c r="E38" i="18" l="1"/>
  <c r="G38" i="18"/>
  <c r="F38" i="18"/>
  <c r="F31" i="18"/>
  <c r="F23" i="18"/>
  <c r="F15" i="18"/>
  <c r="H19" i="16" l="1"/>
  <c r="H7" i="16"/>
  <c r="H9" i="16"/>
  <c r="H11" i="16"/>
  <c r="H13" i="16"/>
  <c r="H15" i="16"/>
  <c r="H17" i="16"/>
  <c r="H27" i="16"/>
  <c r="E12" i="14" l="1"/>
  <c r="E29" i="13"/>
  <c r="E69" i="10" l="1"/>
  <c r="G318" i="6" l="1"/>
  <c r="J190" i="6"/>
  <c r="E293" i="6"/>
  <c r="D318" i="6" l="1"/>
  <c r="E318" i="6"/>
  <c r="I30" i="6"/>
  <c r="J106" i="6" l="1"/>
  <c r="J105" i="6"/>
  <c r="J104" i="6"/>
  <c r="J103" i="6"/>
  <c r="J101" i="6"/>
  <c r="J99" i="6"/>
  <c r="J98" i="6"/>
  <c r="J97" i="6"/>
  <c r="J95" i="6"/>
  <c r="J94" i="6"/>
  <c r="J312" i="6"/>
  <c r="I96" i="6"/>
  <c r="I107" i="6" s="1"/>
  <c r="E313" i="6"/>
  <c r="E314" i="6"/>
  <c r="D313" i="6"/>
  <c r="I60" i="6"/>
  <c r="E13" i="4" l="1"/>
  <c r="G65" i="2" l="1"/>
  <c r="G66" i="2"/>
  <c r="G67" i="2"/>
  <c r="G70" i="2"/>
  <c r="G64" i="2"/>
  <c r="G61" i="2"/>
  <c r="G60" i="2"/>
  <c r="G63" i="2"/>
  <c r="G69" i="2"/>
  <c r="G68" i="2"/>
  <c r="I320" i="6" l="1"/>
  <c r="J313" i="6"/>
  <c r="I313" i="6"/>
  <c r="H313" i="6"/>
  <c r="G313" i="6"/>
  <c r="J102" i="6"/>
  <c r="J100" i="6"/>
  <c r="F18" i="19" l="1"/>
  <c r="G18" i="19"/>
  <c r="E18" i="19"/>
  <c r="E22" i="3"/>
  <c r="E16" i="8" l="1"/>
  <c r="F64" i="7" l="1"/>
  <c r="E7" i="21" l="1"/>
  <c r="D7" i="21"/>
  <c r="E37" i="12" l="1"/>
  <c r="E62" i="11"/>
  <c r="E16" i="10"/>
  <c r="F316" i="6" l="1"/>
  <c r="H241" i="6" l="1"/>
  <c r="H236" i="6"/>
  <c r="E50" i="6" l="1"/>
  <c r="H21" i="6" l="1"/>
  <c r="H33" i="6" s="1"/>
  <c r="E24" i="19" l="1"/>
  <c r="G31" i="18"/>
  <c r="E31" i="18"/>
  <c r="D22" i="20" l="1"/>
  <c r="G20" i="19" l="1"/>
  <c r="E20" i="19"/>
  <c r="E7" i="18"/>
  <c r="E311" i="6" l="1"/>
  <c r="D231" i="6" l="1"/>
  <c r="D242" i="6" s="1"/>
  <c r="E231" i="6"/>
  <c r="E242" i="6" s="1"/>
  <c r="F231" i="6"/>
  <c r="F242" i="6" s="1"/>
  <c r="C231" i="6"/>
  <c r="C242" i="6" s="1"/>
  <c r="H232" i="6"/>
  <c r="H310" i="6"/>
  <c r="I310" i="6"/>
  <c r="J310" i="6"/>
  <c r="C157" i="6"/>
  <c r="E157" i="6"/>
  <c r="E165" i="6" s="1"/>
  <c r="F157" i="6"/>
  <c r="G157" i="6"/>
  <c r="H157" i="6"/>
  <c r="D157" i="6"/>
  <c r="D165" i="6" s="1"/>
  <c r="I158" i="6"/>
  <c r="G312" i="6"/>
  <c r="F96" i="6"/>
  <c r="F107" i="6" s="1"/>
  <c r="G96" i="6"/>
  <c r="G107" i="6" s="1"/>
  <c r="H96" i="6"/>
  <c r="H107" i="6" s="1"/>
  <c r="H231" i="6" l="1"/>
  <c r="K310" i="6"/>
  <c r="F312" i="6"/>
  <c r="K319" i="6" l="1"/>
  <c r="I32" i="6"/>
  <c r="D20" i="15" l="1"/>
  <c r="G73" i="3" l="1"/>
  <c r="G71" i="3"/>
  <c r="G70" i="3"/>
  <c r="G69" i="3"/>
  <c r="G68" i="3"/>
  <c r="G67" i="3"/>
  <c r="G66" i="3"/>
  <c r="G64" i="3"/>
  <c r="G63" i="3"/>
  <c r="G43" i="3"/>
  <c r="G52" i="3" s="1"/>
  <c r="G75" i="3"/>
  <c r="G72" i="3"/>
  <c r="E24" i="3"/>
  <c r="E13" i="3"/>
  <c r="E6" i="3"/>
  <c r="G73" i="2"/>
  <c r="F22" i="20" l="1"/>
  <c r="F21" i="20" s="1"/>
  <c r="E22" i="20"/>
  <c r="J315" i="6"/>
  <c r="H315" i="6"/>
  <c r="G317" i="6"/>
  <c r="G316" i="6"/>
  <c r="G315" i="6"/>
  <c r="G314" i="6"/>
  <c r="G311" i="6"/>
  <c r="G308" i="6"/>
  <c r="G307" i="6"/>
  <c r="F320" i="6"/>
  <c r="I271" i="6"/>
  <c r="I270" i="6"/>
  <c r="I269" i="6"/>
  <c r="I268" i="6"/>
  <c r="I267" i="6"/>
  <c r="I266" i="6"/>
  <c r="I265" i="6"/>
  <c r="I264" i="6"/>
  <c r="I262" i="6"/>
  <c r="J193" i="6"/>
  <c r="J192" i="6"/>
  <c r="J191" i="6"/>
  <c r="J189" i="6"/>
  <c r="J188" i="6"/>
  <c r="J187" i="6"/>
  <c r="J186" i="6"/>
  <c r="J183" i="6"/>
  <c r="J182" i="6"/>
  <c r="I164" i="6"/>
  <c r="I163" i="6"/>
  <c r="I162" i="6"/>
  <c r="I161" i="6"/>
  <c r="I160" i="6"/>
  <c r="I159" i="6"/>
  <c r="I156" i="6"/>
  <c r="I155" i="6"/>
  <c r="I66" i="6"/>
  <c r="I65" i="6"/>
  <c r="I64" i="6"/>
  <c r="I63" i="6"/>
  <c r="I62" i="6"/>
  <c r="I61" i="6"/>
  <c r="I59" i="6"/>
  <c r="I58" i="6"/>
  <c r="I57" i="6"/>
  <c r="I55" i="6"/>
  <c r="I54" i="6"/>
  <c r="I29" i="6"/>
  <c r="I28" i="6"/>
  <c r="I27" i="6"/>
  <c r="I26" i="6"/>
  <c r="I25" i="6"/>
  <c r="I24" i="6"/>
  <c r="I23" i="6"/>
  <c r="I22" i="6"/>
  <c r="I20" i="6"/>
  <c r="I19" i="6"/>
  <c r="I157" i="6" l="1"/>
  <c r="K313" i="6"/>
  <c r="E389" i="6" l="1"/>
  <c r="E292" i="6"/>
  <c r="H312" i="6"/>
  <c r="H311" i="6"/>
  <c r="H308" i="6"/>
  <c r="H307" i="6"/>
  <c r="J317" i="6"/>
  <c r="J316" i="6"/>
  <c r="J314" i="6"/>
  <c r="J311" i="6"/>
  <c r="J308" i="6"/>
  <c r="J307" i="6"/>
  <c r="I318" i="6"/>
  <c r="J318" i="6"/>
  <c r="C20" i="4"/>
  <c r="E20" i="4" s="1"/>
  <c r="K320" i="6" l="1"/>
  <c r="G34" i="2" l="1"/>
  <c r="G43" i="2" s="1"/>
  <c r="D40" i="9" l="1"/>
  <c r="D23" i="1" l="1"/>
  <c r="D14" i="1" l="1"/>
  <c r="E294" i="6" l="1"/>
  <c r="E295" i="6"/>
  <c r="E296" i="6"/>
  <c r="C307" i="6"/>
  <c r="D307" i="6"/>
  <c r="E307" i="6"/>
  <c r="I307" i="6"/>
  <c r="C308" i="6"/>
  <c r="D308" i="6"/>
  <c r="E308" i="6"/>
  <c r="I308" i="6"/>
  <c r="C311" i="6"/>
  <c r="D311" i="6"/>
  <c r="I311" i="6"/>
  <c r="C312" i="6"/>
  <c r="D312" i="6"/>
  <c r="E312" i="6"/>
  <c r="E309" i="6" s="1"/>
  <c r="I312" i="6"/>
  <c r="C314" i="6"/>
  <c r="D314" i="6"/>
  <c r="H314" i="6"/>
  <c r="I314" i="6"/>
  <c r="C315" i="6"/>
  <c r="K315" i="6" s="1"/>
  <c r="D316" i="6"/>
  <c r="E316" i="6"/>
  <c r="H316" i="6"/>
  <c r="I316" i="6"/>
  <c r="D317" i="6"/>
  <c r="E317" i="6"/>
  <c r="H317" i="6"/>
  <c r="I317" i="6"/>
  <c r="K318" i="6"/>
  <c r="G35" i="19"/>
  <c r="E35" i="19"/>
  <c r="E321" i="6" l="1"/>
  <c r="E303" i="6"/>
  <c r="K311" i="6"/>
  <c r="K308" i="6"/>
  <c r="K307" i="6"/>
  <c r="K316" i="6"/>
  <c r="K312" i="6"/>
  <c r="K317" i="6"/>
  <c r="K314" i="6"/>
  <c r="I261" i="6"/>
  <c r="H239" i="6"/>
  <c r="H238" i="6"/>
  <c r="H237" i="6"/>
  <c r="H235" i="6"/>
  <c r="H234" i="6"/>
  <c r="H233" i="6"/>
  <c r="H230" i="6"/>
  <c r="H229" i="6"/>
  <c r="C184" i="6"/>
  <c r="I134" i="6"/>
  <c r="I133" i="6"/>
  <c r="I132" i="6"/>
  <c r="I130" i="6"/>
  <c r="I129" i="6"/>
  <c r="I128" i="6"/>
  <c r="I127" i="6"/>
  <c r="I124" i="6"/>
  <c r="I123" i="6"/>
  <c r="C195" i="6" l="1"/>
  <c r="I184" i="6" l="1"/>
  <c r="I195" i="6" s="1"/>
  <c r="H263" i="6"/>
  <c r="H274" i="6" s="1"/>
  <c r="E184" i="6"/>
  <c r="E195" i="6" s="1"/>
  <c r="E96" i="6"/>
  <c r="E107" i="6" s="1"/>
  <c r="H125" i="6"/>
  <c r="H136" i="6" s="1"/>
  <c r="F309" i="6" l="1"/>
  <c r="F321" i="6" s="1"/>
  <c r="D21" i="20" l="1"/>
  <c r="E21" i="20" l="1"/>
  <c r="H309" i="6" l="1"/>
  <c r="H321" i="6" s="1"/>
  <c r="G309" i="6"/>
  <c r="G321" i="6" s="1"/>
  <c r="D309" i="6"/>
  <c r="D321" i="6" s="1"/>
  <c r="J309" i="6"/>
  <c r="J321" i="6" s="1"/>
  <c r="I309" i="6"/>
  <c r="I321" i="6" s="1"/>
  <c r="C309" i="6"/>
  <c r="C321" i="6" s="1"/>
  <c r="K321" i="6" l="1"/>
  <c r="K309" i="6"/>
  <c r="H56" i="6" l="1"/>
  <c r="H67" i="6" s="1"/>
  <c r="H165" i="6" l="1"/>
  <c r="C56" i="6" l="1"/>
  <c r="C67" i="6" s="1"/>
  <c r="D56" i="6"/>
  <c r="D67" i="6" s="1"/>
  <c r="E56" i="6"/>
  <c r="E67" i="6" s="1"/>
  <c r="F56" i="6"/>
  <c r="F67" i="6" s="1"/>
  <c r="G56" i="6"/>
  <c r="G67" i="6" s="1"/>
  <c r="C96" i="6"/>
  <c r="D96" i="6"/>
  <c r="D125" i="6"/>
  <c r="D136" i="6" s="1"/>
  <c r="E125" i="6"/>
  <c r="E136" i="6" s="1"/>
  <c r="F125" i="6"/>
  <c r="F136" i="6" s="1"/>
  <c r="G125" i="6"/>
  <c r="G136" i="6" s="1"/>
  <c r="C165" i="6"/>
  <c r="F165" i="6"/>
  <c r="G165" i="6"/>
  <c r="E21" i="6"/>
  <c r="E33" i="6" s="1"/>
  <c r="F21" i="6"/>
  <c r="F33" i="6" s="1"/>
  <c r="G21" i="6"/>
  <c r="G33" i="6" s="1"/>
  <c r="I33" i="6" l="1"/>
  <c r="D107" i="6"/>
  <c r="J96" i="6"/>
  <c r="I165" i="6"/>
  <c r="I56" i="6"/>
  <c r="I67" i="6" s="1"/>
  <c r="I21" i="6"/>
  <c r="I125" i="6"/>
  <c r="C136" i="6"/>
  <c r="I136" i="6" s="1"/>
  <c r="E34" i="2" l="1"/>
  <c r="E43" i="2" s="1"/>
  <c r="G19" i="2"/>
  <c r="G28" i="2" s="1"/>
  <c r="F19" i="2"/>
  <c r="F28" i="2" s="1"/>
  <c r="E19" i="2"/>
  <c r="E28" i="2" s="1"/>
  <c r="D19" i="2"/>
  <c r="D28" i="2" s="1"/>
  <c r="C19" i="2"/>
  <c r="C28" i="2" s="1"/>
  <c r="G62" i="2" l="1"/>
  <c r="F10" i="20" l="1"/>
  <c r="F7" i="20" s="1"/>
  <c r="E10" i="20"/>
  <c r="E7" i="20" s="1"/>
  <c r="D10" i="20"/>
  <c r="D7" i="20" s="1"/>
  <c r="G24" i="19"/>
  <c r="G8" i="19"/>
  <c r="F8" i="19"/>
  <c r="E8" i="19"/>
  <c r="G48" i="18"/>
  <c r="F48" i="18"/>
  <c r="E48" i="18"/>
  <c r="G33" i="18"/>
  <c r="F33" i="18"/>
  <c r="E33" i="18"/>
  <c r="G26" i="18"/>
  <c r="F26" i="18"/>
  <c r="E26" i="18"/>
  <c r="G23" i="18"/>
  <c r="E23" i="18"/>
  <c r="G18" i="18"/>
  <c r="F18" i="18"/>
  <c r="E18" i="18"/>
  <c r="G15" i="18"/>
  <c r="E15" i="18"/>
  <c r="F13" i="18"/>
  <c r="E13" i="18"/>
  <c r="G7" i="18"/>
  <c r="F7" i="18"/>
  <c r="C20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C395" i="6"/>
  <c r="C404" i="6" s="1"/>
  <c r="C372" i="6"/>
  <c r="C381" i="6" s="1"/>
  <c r="E366" i="6"/>
  <c r="G263" i="6"/>
  <c r="G274" i="6" s="1"/>
  <c r="F263" i="6"/>
  <c r="F274" i="6" s="1"/>
  <c r="E263" i="6"/>
  <c r="E274" i="6" s="1"/>
  <c r="D263" i="6"/>
  <c r="D274" i="6" s="1"/>
  <c r="C263" i="6"/>
  <c r="E257" i="6"/>
  <c r="G242" i="6"/>
  <c r="E225" i="6"/>
  <c r="H184" i="6"/>
  <c r="H195" i="6" s="1"/>
  <c r="G184" i="6"/>
  <c r="G195" i="6" s="1"/>
  <c r="D184" i="6"/>
  <c r="D195" i="6" s="1"/>
  <c r="E178" i="6"/>
  <c r="E15" i="6"/>
  <c r="F65" i="3"/>
  <c r="F74" i="3" s="1"/>
  <c r="E65" i="3"/>
  <c r="E74" i="3" s="1"/>
  <c r="D65" i="3"/>
  <c r="D74" i="3" s="1"/>
  <c r="C65" i="3"/>
  <c r="C74" i="3" s="1"/>
  <c r="F43" i="3"/>
  <c r="F52" i="3" s="1"/>
  <c r="E43" i="3"/>
  <c r="E52" i="3" s="1"/>
  <c r="D43" i="3"/>
  <c r="D52" i="3" s="1"/>
  <c r="C43" i="3"/>
  <c r="E19" i="3"/>
  <c r="E17" i="3"/>
  <c r="F62" i="2"/>
  <c r="F72" i="2" s="1"/>
  <c r="E62" i="2"/>
  <c r="E72" i="2" s="1"/>
  <c r="D62" i="2"/>
  <c r="D72" i="2" s="1"/>
  <c r="C62" i="2"/>
  <c r="C72" i="2" s="1"/>
  <c r="F34" i="2"/>
  <c r="F43" i="2" s="1"/>
  <c r="D34" i="2"/>
  <c r="D43" i="2" s="1"/>
  <c r="C34" i="2"/>
  <c r="C43" i="2" s="1"/>
  <c r="E4" i="2"/>
  <c r="K23" i="1"/>
  <c r="J23" i="1"/>
  <c r="I23" i="1"/>
  <c r="H23" i="1"/>
  <c r="G23" i="1"/>
  <c r="F23" i="1"/>
  <c r="E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G6" i="18" l="1"/>
  <c r="F6" i="18"/>
  <c r="E6" i="18"/>
  <c r="E5" i="3"/>
  <c r="G65" i="3"/>
  <c r="I263" i="6"/>
  <c r="J195" i="6"/>
  <c r="J184" i="6"/>
  <c r="G72" i="2"/>
  <c r="C274" i="6"/>
  <c r="I274" i="6" s="1"/>
  <c r="G7" i="19"/>
  <c r="H242" i="6"/>
  <c r="L11" i="1"/>
  <c r="E20" i="15"/>
  <c r="L23" i="1"/>
  <c r="C52" i="3"/>
  <c r="G74" i="3" s="1"/>
  <c r="E7" i="19"/>
  <c r="C107" i="6"/>
  <c r="J107" i="6" s="1"/>
  <c r="C29" i="4"/>
  <c r="E29" i="4" s="1"/>
  <c r="L14" i="1"/>
</calcChain>
</file>

<file path=xl/sharedStrings.xml><?xml version="1.0" encoding="utf-8"?>
<sst xmlns="http://schemas.openxmlformats.org/spreadsheetml/2006/main" count="1612" uniqueCount="956">
  <si>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</si>
  <si>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</si>
  <si>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</si>
  <si>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</si>
  <si>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</si>
  <si>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</si>
  <si>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</si>
  <si>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</si>
  <si>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</si>
  <si>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</si>
  <si>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</si>
  <si>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</si>
  <si>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</si>
  <si>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</si>
  <si>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</si>
  <si>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</si>
  <si>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</si>
  <si>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</si>
  <si>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</si>
  <si>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</si>
  <si>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</si>
  <si>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</si>
  <si>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</si>
  <si>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</si>
  <si>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</si>
  <si>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</si>
  <si>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</si>
  <si>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</si>
  <si>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</si>
  <si>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</si>
  <si>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</si>
  <si>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</si>
  <si>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</si>
  <si>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</si>
  <si>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</si>
  <si>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</si>
  <si>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</si>
  <si>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</si>
  <si>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</si>
  <si>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16.</t>
  </si>
  <si>
    <t>Výnosy budúcich období</t>
  </si>
  <si>
    <t>Bankové úvery a ostatné prijaté výpomoci</t>
  </si>
  <si>
    <t>P A S Í V A   celkom</t>
  </si>
  <si>
    <t>Príloha č.1</t>
  </si>
  <si>
    <t>Mestské hospodárstvo a správa lesov m.r.o.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</si>
  <si>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</si>
  <si>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</si>
  <si>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</si>
  <si>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</si>
  <si>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</si>
  <si>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</si>
  <si>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</si>
  <si>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Výdavky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</si>
  <si>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</si>
  <si>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</si>
  <si>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</si>
  <si>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</si>
  <si>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</si>
  <si>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</si>
  <si>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</si>
  <si>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</si>
  <si>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</si>
  <si>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</si>
  <si>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</si>
  <si>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</si>
  <si>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620: Poistné</t>
  </si>
  <si>
    <t>631: Cestovné náhrady</t>
  </si>
  <si>
    <t>Spolu výdavky MHSL m.r.o.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</si>
  <si>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</si>
  <si>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</si>
  <si>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</si>
  <si>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</si>
  <si>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</si>
  <si>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</si>
  <si>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</si>
  <si>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</si>
  <si>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</si>
  <si>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</si>
  <si>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</si>
  <si>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</si>
  <si>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</si>
  <si>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</si>
  <si>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</si>
  <si>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</si>
  <si>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</si>
  <si>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</si>
  <si>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</si>
  <si>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</si>
  <si>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</si>
  <si>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</si>
  <si>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</si>
  <si>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631: Cestovné</t>
  </si>
  <si>
    <t xml:space="preserve">Bežné výdavky 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</si>
  <si>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</si>
  <si>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</si>
  <si>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</si>
  <si>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</si>
  <si>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</si>
  <si>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</si>
  <si>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</si>
  <si>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</si>
  <si>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</si>
  <si>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</si>
  <si>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</si>
  <si>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</si>
  <si>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</si>
  <si>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</si>
  <si>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</si>
  <si>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</si>
  <si>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</si>
  <si>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</si>
  <si>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</si>
  <si>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Soblahovská</t>
  </si>
  <si>
    <t>MŠ Šmidkeho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</si>
  <si>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</si>
  <si>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</si>
  <si>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</si>
  <si>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</si>
  <si>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</si>
  <si>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</si>
  <si>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</si>
  <si>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</si>
  <si>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</si>
  <si>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</si>
  <si>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</si>
  <si>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</si>
  <si>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</si>
  <si>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</si>
  <si>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</si>
  <si>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</si>
  <si>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311: Granty</t>
  </si>
  <si>
    <t>312: Transfery v rámci verejnej správy</t>
  </si>
  <si>
    <t>Základná škola Kubranská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</si>
  <si>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</si>
  <si>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</si>
  <si>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</si>
  <si>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</si>
  <si>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</si>
  <si>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</si>
  <si>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Základná škola Dlhé Hony</t>
  </si>
  <si>
    <t>Základná škola Veľkomoravská</t>
  </si>
  <si>
    <t>Základné školy spolu</t>
  </si>
  <si>
    <t>Základná umelecká škola Karola Pádivého m.r.o.</t>
  </si>
  <si>
    <t>223 002: Za školy a školské zariadenia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</si>
  <si>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</si>
  <si>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</si>
  <si>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</si>
  <si>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</si>
  <si>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</si>
  <si>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</si>
  <si>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</si>
  <si>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</si>
  <si>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</si>
  <si>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</si>
  <si>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</si>
  <si>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</si>
  <si>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</si>
  <si>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</si>
  <si>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</si>
  <si>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</si>
  <si>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</si>
  <si>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</si>
  <si>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</si>
  <si>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</si>
  <si>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</si>
  <si>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</si>
  <si>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+ nárast</t>
  </si>
  <si>
    <t>- pokles</t>
  </si>
  <si>
    <t>Daň z nehnuteľností</t>
  </si>
  <si>
    <t>Daň za psa</t>
  </si>
  <si>
    <t xml:space="preserve">Daň za užívanie verejného priestranstva 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</si>
  <si>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</si>
  <si>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</si>
  <si>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</si>
  <si>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</si>
  <si>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</si>
  <si>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</si>
  <si>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</si>
  <si>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</si>
  <si>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Ostatné pohľadávky</t>
  </si>
  <si>
    <t xml:space="preserve">Zmluva č. </t>
  </si>
  <si>
    <t>Výška poskytnutého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</si>
  <si>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</si>
  <si>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</si>
  <si>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</si>
  <si>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</si>
  <si>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</si>
  <si>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</si>
  <si>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300/149/2017</t>
  </si>
  <si>
    <t>jún 2018</t>
  </si>
  <si>
    <t>2048</t>
  </si>
  <si>
    <t>300/202/2018</t>
  </si>
  <si>
    <t>Slovenská sporiteľňa a.s.</t>
  </si>
  <si>
    <t>1190/CC/16</t>
  </si>
  <si>
    <t>31.1.2017</t>
  </si>
  <si>
    <t>335/CC/18</t>
  </si>
  <si>
    <t>31.1.2019</t>
  </si>
  <si>
    <t>Československá obchodná banka a.s.</t>
  </si>
  <si>
    <t>Slovenská záručná a rozvojová banka</t>
  </si>
  <si>
    <t>282917-2017</t>
  </si>
  <si>
    <t>21.1.2018</t>
  </si>
  <si>
    <t>Príloha č. 15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</si>
  <si>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</si>
  <si>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</si>
  <si>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</si>
  <si>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</si>
  <si>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</si>
  <si>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</si>
  <si>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</si>
  <si>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</si>
  <si>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</si>
  <si>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</si>
  <si>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</si>
  <si>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</si>
  <si>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</si>
  <si>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</si>
  <si>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</si>
  <si>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</si>
  <si>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</si>
  <si>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</si>
  <si>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</si>
  <si>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</si>
  <si>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</si>
  <si>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</si>
  <si>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</si>
  <si>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</si>
  <si>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</si>
  <si>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</si>
  <si>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</si>
  <si>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</si>
  <si>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</si>
  <si>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</si>
  <si>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</si>
  <si>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</si>
  <si>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</si>
  <si>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</si>
  <si>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</si>
  <si>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</si>
  <si>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</si>
  <si>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</si>
  <si>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</si>
  <si>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</si>
  <si>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</si>
  <si>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</si>
  <si>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</si>
  <si>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</si>
  <si>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</si>
  <si>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</si>
  <si>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</si>
  <si>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</si>
  <si>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</si>
  <si>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</si>
  <si>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</si>
  <si>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</si>
  <si>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</si>
  <si>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</si>
  <si>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</si>
  <si>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</si>
  <si>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</si>
  <si>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</si>
  <si>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</si>
  <si>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</si>
  <si>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</si>
  <si>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</si>
  <si>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</si>
  <si>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</si>
  <si>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</si>
  <si>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</si>
  <si>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</si>
  <si>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</si>
  <si>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</si>
  <si>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</si>
  <si>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</si>
  <si>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</si>
  <si>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</si>
  <si>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</si>
  <si>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</si>
  <si>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</si>
  <si>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</si>
  <si>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</si>
  <si>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</si>
  <si>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</si>
  <si>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</si>
  <si>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</si>
  <si>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</si>
  <si>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</si>
  <si>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</si>
  <si>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</si>
  <si>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</si>
  <si>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</si>
  <si>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</si>
  <si>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</si>
  <si>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</si>
  <si>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</si>
  <si>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</si>
  <si>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</si>
  <si>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</si>
  <si>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</si>
  <si>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</si>
  <si>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</si>
  <si>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</si>
  <si>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</si>
  <si>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</si>
  <si>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</si>
  <si>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</si>
  <si>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10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</si>
  <si>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</si>
  <si>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</si>
  <si>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</si>
  <si>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</si>
  <si>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</si>
  <si>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</si>
  <si>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</si>
  <si>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</si>
  <si>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</si>
  <si>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</si>
  <si>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</si>
  <si>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</si>
  <si>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</si>
  <si>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</si>
  <si>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</si>
  <si>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</si>
  <si>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</si>
  <si>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</si>
  <si>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Realizácia stavieb a ich tech.zhodnotenia</t>
  </si>
  <si>
    <t>Kapitálové transfery</t>
  </si>
  <si>
    <t>Príloha č.19</t>
  </si>
  <si>
    <t>Príjmové operácie spolu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</si>
  <si>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</si>
  <si>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</si>
  <si>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</si>
  <si>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</si>
  <si>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</si>
  <si>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</si>
  <si>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</si>
  <si>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</si>
  <si>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</si>
  <si>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</si>
  <si>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</si>
  <si>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</si>
  <si>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</si>
  <si>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</si>
  <si>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</si>
  <si>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</si>
  <si>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</si>
  <si>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</si>
  <si>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ZUŠ</t>
  </si>
  <si>
    <t>CVČ</t>
  </si>
  <si>
    <t>Príloha č.21</t>
  </si>
  <si>
    <t>škola/trieda</t>
  </si>
  <si>
    <t>5. - 9.r.</t>
  </si>
  <si>
    <t>spolu žiakov školy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</si>
  <si>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</si>
  <si>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</si>
  <si>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</si>
  <si>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</si>
  <si>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</si>
  <si>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</si>
  <si>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</si>
  <si>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</si>
  <si>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</si>
  <si>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</si>
  <si>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Veľkomoravská</t>
  </si>
  <si>
    <t>Východná</t>
  </si>
  <si>
    <t>Spolu žiakov v ročníku</t>
  </si>
  <si>
    <t>Počet tried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</si>
  <si>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</si>
  <si>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</si>
  <si>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</si>
  <si>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</si>
  <si>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</si>
  <si>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Základná umelecká škola Karola Pádivého, Nám.SNP 2, Trenčín</t>
  </si>
  <si>
    <t>Príloha č. 23</t>
  </si>
  <si>
    <t>Číslo riadku</t>
  </si>
  <si>
    <t>Ukazovateľ (hlavná kategória ekonomickej klasifikácie)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</si>
  <si>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</si>
  <si>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</si>
  <si>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</si>
  <si>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</si>
  <si>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</si>
  <si>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</si>
  <si>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</si>
  <si>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</si>
  <si>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</si>
  <si>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</si>
  <si>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</si>
  <si>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</si>
  <si>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</si>
  <si>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</si>
  <si>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t>Zmena stavu vybraných záväzkov (+,-) (r.19 - r.18)</t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</si>
  <si>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</si>
  <si>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</si>
  <si>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</si>
  <si>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</si>
  <si>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</si>
  <si>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536/CC/19</t>
  </si>
  <si>
    <t>31.1.2020</t>
  </si>
  <si>
    <t>Centrum voľného času, m.r.o.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</si>
  <si>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</si>
  <si>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</si>
  <si>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</si>
  <si>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Príloha č.7</t>
  </si>
  <si>
    <t>Poskytnutá dotácia</t>
  </si>
  <si>
    <t>Kubranská - Aprogén</t>
  </si>
  <si>
    <t>223 001: Za jasle odborné činnosti</t>
  </si>
  <si>
    <t>223 001: Odborné činnosti</t>
  </si>
  <si>
    <t>361/CC/20</t>
  </si>
  <si>
    <t>31.1.2021</t>
  </si>
  <si>
    <t>Staroba</t>
  </si>
  <si>
    <t>Ostatné kapitálové výdavky</t>
  </si>
  <si>
    <t>Bankové úvery</t>
  </si>
  <si>
    <t>Prevod prostriedkov z peňažných fondov</t>
  </si>
  <si>
    <t>Tenisové centrum mládeže Trenčín</t>
  </si>
  <si>
    <t>Tenisový klub AS Trenčín</t>
  </si>
  <si>
    <t>Golfový a športový klub Trenčín</t>
  </si>
  <si>
    <t>Memoriál Jána Cellera</t>
  </si>
  <si>
    <t>Hviezdy deťom</t>
  </si>
  <si>
    <t>Trenčiansky kolkársky klub</t>
  </si>
  <si>
    <t>Tanečný klub AURA DANCE</t>
  </si>
  <si>
    <t>Vzdelávanie nedefinované podľa úrovne</t>
  </si>
  <si>
    <t>717: Realizácia stavieb</t>
  </si>
  <si>
    <t>CPR Trenčín</t>
  </si>
  <si>
    <t>Hospic Milosrdných sestier</t>
  </si>
  <si>
    <t>BAMBULA</t>
  </si>
  <si>
    <t>TRAKT</t>
  </si>
  <si>
    <t>Veselé Zlatovce</t>
  </si>
  <si>
    <t>OZ Amazonky</t>
  </si>
  <si>
    <t>Centrum nepočujúcich ANEPS Trenčín</t>
  </si>
  <si>
    <t>Okresný úrad Trenčín</t>
  </si>
  <si>
    <t>Úrad práce, sociálnych vecí a rodiny SR</t>
  </si>
  <si>
    <t>Prenesený výkon štátnej správy starostlivosti o životné prostredie</t>
  </si>
  <si>
    <t>Prenesený výkon štátnej správy na úseku miest. účel.komunikácií</t>
  </si>
  <si>
    <t>Ministerstvo vnútra SR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</si>
  <si>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</si>
  <si>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</si>
  <si>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</si>
  <si>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Prídavky na deti</t>
  </si>
  <si>
    <t>Dobrovoľná požiarna ochrana SR</t>
  </si>
  <si>
    <t>Bežné príjmy, príjmové finančné operácie</t>
  </si>
  <si>
    <t>Program 4.4: Verejné toalety</t>
  </si>
  <si>
    <t>Program 4.5: Prevádzka mestských trhovísk</t>
  </si>
  <si>
    <t>Program 4.7:  Miestne média</t>
  </si>
  <si>
    <t>Program 5.2: Verejné osvetlenie</t>
  </si>
  <si>
    <t>Program 6.2.1:  Správa a údržba pozemných komunikácií</t>
  </si>
  <si>
    <t>Program 8.3.4.: Plavárne</t>
  </si>
  <si>
    <t>Program 8.3.3.: Zimný štadión</t>
  </si>
  <si>
    <t>Program 8.3.5.: Mobilná ľadová plocha</t>
  </si>
  <si>
    <t>Program 8.4. Mobiliár mesta a detské ihriská</t>
  </si>
  <si>
    <t>Program 10.3. Ochrana prostredia pre život</t>
  </si>
  <si>
    <t xml:space="preserve">Program 10.1.: Verejná zeleň </t>
  </si>
  <si>
    <t>Program 10.1.Verejná zeleň - Brezina a Soblahov</t>
  </si>
  <si>
    <t>Program 10.5.: Fontány</t>
  </si>
  <si>
    <t>Program 10.6.: Podporná činnosť</t>
  </si>
  <si>
    <t>Program 11.4.1.: Nocľaháreň</t>
  </si>
  <si>
    <t>Program 11.4.2.: Nízkoprahové denné centrum</t>
  </si>
  <si>
    <t>Program 11.5.2:  Zariadenie pre seniorov</t>
  </si>
  <si>
    <t>Program 11.7.: Terénna opatrovateľská služba</t>
  </si>
  <si>
    <t>Program 11.10.: Prepravná služba</t>
  </si>
  <si>
    <t>Program 11.11.: Manažment SSMT</t>
  </si>
  <si>
    <t>Program 11.6.: Zariadenie opatr. služby</t>
  </si>
  <si>
    <t>Program 7.1.: Materské školy</t>
  </si>
  <si>
    <t>Program 7.4.: Školské jedálne</t>
  </si>
  <si>
    <t>Program 7.2. Základné škola</t>
  </si>
  <si>
    <t>Program 7.4. Školské jedálne</t>
  </si>
  <si>
    <t>Program 7.3. Voľnočasové vzdelávanie</t>
  </si>
  <si>
    <t>Program 7.2.</t>
  </si>
  <si>
    <t>Program 8.3.3. Zimný štadióm</t>
  </si>
  <si>
    <t>713: Nákup strojov...</t>
  </si>
  <si>
    <t xml:space="preserve">717: Realizácia stavieb </t>
  </si>
  <si>
    <t>713: Nákup strojov..</t>
  </si>
  <si>
    <t xml:space="preserve">Štátny fond rozvoja bývania 48 b.j. </t>
  </si>
  <si>
    <t>Štátny fond rozvoja bývania 26 b.j.</t>
  </si>
  <si>
    <t>Badminton klub MI Trenčín</t>
  </si>
  <si>
    <t>Nevyč.dotácia</t>
  </si>
  <si>
    <t>Pomoc pri osobnej starostlivosti o dieťa</t>
  </si>
  <si>
    <t>Program 11.1.1: Detské jasle</t>
  </si>
  <si>
    <t>Vzpieračský klub KOFI Trenčín</t>
  </si>
  <si>
    <t>LUAN občianske združenie</t>
  </si>
  <si>
    <t>Občianske združenie Honkadori Dojo Trenčín</t>
  </si>
  <si>
    <t>AUTIS o.z.</t>
  </si>
  <si>
    <t>Basketbalový klub Trenčín</t>
  </si>
  <si>
    <t>Night run Trenčín</t>
  </si>
  <si>
    <t>Trenčiansky spevácky zbor</t>
  </si>
  <si>
    <t>Trenčianska nadácia</t>
  </si>
  <si>
    <t>716: Projektová dokumentácia</t>
  </si>
  <si>
    <t>01.6.0.</t>
  </si>
  <si>
    <t>Všeobecné verejné služby inde neklasifikované</t>
  </si>
  <si>
    <t>Škola v prírode</t>
  </si>
  <si>
    <t>Jazykový kurz - Ukrajina</t>
  </si>
  <si>
    <t>Zabezpečenie akcieschopnosti  DHZO Trenčín-Opatová</t>
  </si>
  <si>
    <t>Zabezpečenie akcieschopnosti  DHZO Trenčín-Záblatie</t>
  </si>
  <si>
    <t>Fond na podporu športu</t>
  </si>
  <si>
    <t>Príloha č.14</t>
  </si>
  <si>
    <t>07</t>
  </si>
  <si>
    <t>07.2.1.</t>
  </si>
  <si>
    <t>Zdravotníctvo</t>
  </si>
  <si>
    <t>Všeobecná zdravotná starostlivosť</t>
  </si>
  <si>
    <t>223 001: Obslužné činnosti - upratovanie, pranie, žehlenie</t>
  </si>
  <si>
    <t>Rozvoz stravy</t>
  </si>
  <si>
    <t>212 004: Z prenajatých strojov, prístrojov, zariadení, techniky a náradia</t>
  </si>
  <si>
    <t>223 004: Za prebytočný hnuteľný majetok</t>
  </si>
  <si>
    <t>229 012: Z dobropisov</t>
  </si>
  <si>
    <t>312: Granty</t>
  </si>
  <si>
    <t>Športový klub Dračia Légia</t>
  </si>
  <si>
    <t>Karate klub Ekonóm Trenčín</t>
  </si>
  <si>
    <t>Kraso Trenčín</t>
  </si>
  <si>
    <t>Vzdelávacie centrum KRTKO a jeho kamaráti</t>
  </si>
  <si>
    <t>Sportkemp o.z.</t>
  </si>
  <si>
    <t>Trenčiansky triatlon</t>
  </si>
  <si>
    <t>Spoločnosť Downovho syndrómu na Slovensku</t>
  </si>
  <si>
    <t>Spojená škola internátna</t>
  </si>
  <si>
    <t>Basketbal na kolesách</t>
  </si>
  <si>
    <t>Trenčania pre Trenčín</t>
  </si>
  <si>
    <t>Dogma Divadlo</t>
  </si>
  <si>
    <t>Silnejší slabším o.z.</t>
  </si>
  <si>
    <t>Otvor srdce, daruj knihu</t>
  </si>
  <si>
    <t>Festival dychových hudieb Okolo Trenčína</t>
  </si>
  <si>
    <t>AUTIS</t>
  </si>
  <si>
    <t>Finančné zabezpečenie ročného plánu činnosti ZO 02 JDS Trenčín</t>
  </si>
  <si>
    <t>Liga proti reumatizmu - Miestna pobočka Trenčín</t>
  </si>
  <si>
    <t>Marcus SK</t>
  </si>
  <si>
    <t>Asociácia zväzov zdravotne postihnutých v Trenčíne</t>
  </si>
  <si>
    <t>Občianske združenie MŠ Dúha</t>
  </si>
  <si>
    <t>Účasť na majetku</t>
  </si>
  <si>
    <t>Poskytovateľ úveru</t>
  </si>
  <si>
    <t>482/CC/22</t>
  </si>
  <si>
    <t>0248/23/80226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</si>
  <si>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</si>
  <si>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t>EP, Potočná 86 ako súčasť ZŠ, Kubranská 80</t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</si>
  <si>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</si>
  <si>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 31.12. predchádzajúceho obdobia</t>
    </r>
  </si>
  <si>
    <r>
      <t xml:space="preserve">Stav vybraných záväzkov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</si>
  <si>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Arial"/>
        <family val="2"/>
        <charset val="238"/>
      </rPr>
      <t>k 31.12. predchádzajúceho obdobia</t>
    </r>
  </si>
  <si>
    <t>Národný inštitút vzdelávania a mládeže</t>
  </si>
  <si>
    <t>Ministerstvo investícií, regionálneho rozvoja a informatizácie SR</t>
  </si>
  <si>
    <t>Program 8.3.3. Zimný štadión</t>
  </si>
  <si>
    <t>Environmentálny fond</t>
  </si>
  <si>
    <t>Dotácia na úhradu cestovných nákladov žiakov</t>
  </si>
  <si>
    <t>Dotácia na osobné náklady asistentov učiteľov</t>
  </si>
  <si>
    <t>Dotácia na vzdelávacie poukazy</t>
  </si>
  <si>
    <t>Dotácia na prenesené kompetencie - odchodné</t>
  </si>
  <si>
    <t>Dotácia na prenesené kompetencie - odstupné</t>
  </si>
  <si>
    <t>Dotácia na učebnice</t>
  </si>
  <si>
    <t>Finančné prostriedky na výchovu a vzdelávanie pre materské školy</t>
  </si>
  <si>
    <t>Prenesený výkon štátnej správy - školský úrad</t>
  </si>
  <si>
    <t>Mimoriadne výsledky žiakov</t>
  </si>
  <si>
    <t>Dotácia na školské potreby pre deti v hmotnej núdzi</t>
  </si>
  <si>
    <t>Príspevok na stravovanie (obedy zadarmo)</t>
  </si>
  <si>
    <t>Príspevok na podporné opatrenia</t>
  </si>
  <si>
    <t>Na pedagogického asistenta</t>
  </si>
  <si>
    <t>Dotácia na zabezpečenie starostlivosti o vojnové hroby</t>
  </si>
  <si>
    <t xml:space="preserve">Príspevok za ubytovanie odídenca </t>
  </si>
  <si>
    <t>Dotácia na financovanie soc.služby v zariadení  sociálnych služieb</t>
  </si>
  <si>
    <t>Základná škola, Dlhé Hony 1, Trenčín</t>
  </si>
  <si>
    <t>Základná škola, Veľkomoravská 12, Trenčín</t>
  </si>
  <si>
    <t>Základná škola, Bezručova 66, Trenčín</t>
  </si>
  <si>
    <t>Základná škola, Hodžova 37, Trenčín</t>
  </si>
  <si>
    <t>Základná škola, Východná 9, Trenčín</t>
  </si>
  <si>
    <t>Základná škola, Na dolinách 27, Trenčín</t>
  </si>
  <si>
    <t>Základná škola, Kubranská 80, Trenčín</t>
  </si>
  <si>
    <t>Materská škola, Šafárikova 11, Trenčín</t>
  </si>
  <si>
    <t>Centrum voľného času Trenčín, Východná 9, Trenčín</t>
  </si>
  <si>
    <t>Základná škola, L. Novomeského 11, Trenčín</t>
  </si>
  <si>
    <t>Školské zariadenia mesta Trenčín, Mládežnícka 4, Trenčín</t>
  </si>
  <si>
    <t>292 017: Z vratiek</t>
  </si>
  <si>
    <t>Program 7.2. Základná škola</t>
  </si>
  <si>
    <t>713: Nákup strojov</t>
  </si>
  <si>
    <t>GK Pavlo s.r.o.</t>
  </si>
  <si>
    <t>Jednota Sokol Trenčín</t>
  </si>
  <si>
    <t>Otužilci a zimní plavci Trenčianske tulene</t>
  </si>
  <si>
    <t>UNITY Academy</t>
  </si>
  <si>
    <t>Slovenský skauting, o.z.</t>
  </si>
  <si>
    <t>Hokejový klub Dukla Trenčín n.o.</t>
  </si>
  <si>
    <t>Buď lepší o.z.</t>
  </si>
  <si>
    <t>Zaži Trenčín</t>
  </si>
  <si>
    <t>Olympijské hviezdičky</t>
  </si>
  <si>
    <t>archiTN</t>
  </si>
  <si>
    <t>Vandrovka</t>
  </si>
  <si>
    <t>Hudba má spájať</t>
  </si>
  <si>
    <t>Nová vlna</t>
  </si>
  <si>
    <t>Nájom priestorov krojárne a krojové vybavenie</t>
  </si>
  <si>
    <t>Hojné požehnanie Vám nesieme</t>
  </si>
  <si>
    <t>Vianočný galaprogram tanečného klubu Bambula</t>
  </si>
  <si>
    <t>Jazz za železnou oponou</t>
  </si>
  <si>
    <t>Základná organizácia nedoslýchavých</t>
  </si>
  <si>
    <t>Organizácia postihnutých chronickými chorobami v Trenčíne</t>
  </si>
  <si>
    <t>Misia lásky</t>
  </si>
  <si>
    <t>Kultúrne centrum Aktivity, o.z.</t>
  </si>
  <si>
    <t>Rekondícia ťažko telesne postihnutých</t>
  </si>
  <si>
    <t>Športová olympiáda pre zdravotne postihnutých</t>
  </si>
  <si>
    <t>k 31.12.2024</t>
  </si>
  <si>
    <t>325/CC/24</t>
  </si>
  <si>
    <t>Rekonštrukcia a modernizácia</t>
  </si>
  <si>
    <t>Poplatok za rozvoj</t>
  </si>
  <si>
    <t>Ministerstvo financií SR</t>
  </si>
  <si>
    <t>Spoločná aktivita proti environmentálnemu znečisťovaniu ohorkami</t>
  </si>
  <si>
    <t>Finančné prostriedky z Finančného mechanizmu EHP a Nórskeho finančného mechanizmu</t>
  </si>
  <si>
    <t>Ministerstvo dopravy SR</t>
  </si>
  <si>
    <t>Úvodný ročník</t>
  </si>
  <si>
    <t>1. - 4.r. (vrátane úvodného roč.)</t>
  </si>
  <si>
    <t>porovna-nie s min. r.</t>
  </si>
  <si>
    <t>Východná - NKS</t>
  </si>
  <si>
    <t>Pedagogický asistent</t>
  </si>
  <si>
    <t>Dotácia na dofinancovanie školských bazénov</t>
  </si>
  <si>
    <t>Dotácia na príspevok na rekreačné poukazy</t>
  </si>
  <si>
    <t>Dotácia na príspevok  na žiakov  zo sociálne znevýhodneného prostredia</t>
  </si>
  <si>
    <t>SPAK EKO a.s.s</t>
  </si>
  <si>
    <t>Názov projektu/príspevku</t>
  </si>
  <si>
    <t>Začiatok splácania</t>
  </si>
  <si>
    <t>31.1.2023</t>
  </si>
  <si>
    <t>Splatená suma úveru</t>
  </si>
  <si>
    <t>2 úvery z Environmentálneho fondu na verejné osvetlenia</t>
  </si>
  <si>
    <t>Dotácia na prenesené kompetencie - mzdy, odvody, tovary a služby</t>
  </si>
  <si>
    <t>Ministerstvo práce, sociálnych vecí a rodiny SR</t>
  </si>
  <si>
    <t>Financovanie podporných profesií v školstve</t>
  </si>
  <si>
    <t>Regionálny úrad školskej správy v Trenčíne</t>
  </si>
  <si>
    <t>január 2019</t>
  </si>
  <si>
    <t>Súvaha Mesta Trenčín a mestských rozpočtových organizácií mesta  k 31.12.2025</t>
  </si>
  <si>
    <t>k 31.12.2025</t>
  </si>
  <si>
    <t>Pohľadávky Mesta Trenčín k 31.12.2025</t>
  </si>
  <si>
    <t>Bežné výdavky podľa funkčnej klasifikácie k 31.12.2025</t>
  </si>
  <si>
    <t>Kapitálové výdavky podľa funkčnej klasifikácie k 31.12.2025</t>
  </si>
  <si>
    <t>Bežné a kapitálové výdavky podľa ekonomickej klasifikácie k 31.12.2025</t>
  </si>
  <si>
    <t>Prepočítaný počet zamestnancov základných škôl  v šk.roku roku 2025/2026</t>
  </si>
  <si>
    <t>Stav 15.9.2025</t>
  </si>
  <si>
    <t>stav k 15.9.2025</t>
  </si>
  <si>
    <t>POČTY ŽIAKOV A TRIED V ROČNÍKOCH V ZŠ K 15. 09. 2025</t>
  </si>
  <si>
    <t>Mesto Trenčín nemalo v roku 2025 zriadené príspevkové organizácie</t>
  </si>
  <si>
    <t>322 001: Transfery v rámci verejnej správy</t>
  </si>
  <si>
    <t>231: Príjem z predaja kapitálových aktív</t>
  </si>
  <si>
    <t>292 019: Príjmy z refundácie</t>
  </si>
  <si>
    <t>292 012: Dobropisy</t>
  </si>
  <si>
    <t>311: Dary</t>
  </si>
  <si>
    <t>312 001: Transfer</t>
  </si>
  <si>
    <t xml:space="preserve">Program 11.4.3: Sociálny šatník  </t>
  </si>
  <si>
    <t xml:space="preserve">292 006: Z poistného </t>
  </si>
  <si>
    <t>292 006: Z poistného</t>
  </si>
  <si>
    <t xml:space="preserve">322: Environmentálny fond </t>
  </si>
  <si>
    <t>322: Kapitálový transfér</t>
  </si>
  <si>
    <t>717: Rozšírenie koncertnej siene</t>
  </si>
  <si>
    <t>Prijaté bežné dotácie v roku 2025</t>
  </si>
  <si>
    <t>Kurzy pohybových aktivít v prírode (lyžiarsky kurz)</t>
  </si>
  <si>
    <t>Príspevok na špecifiká - Príspevok na zvýšenie platových taríf</t>
  </si>
  <si>
    <t>Regionálny úrad školskej správy v TN</t>
  </si>
  <si>
    <t>Na odmeny zamestnancom škôl a školských zariadení - 800 €</t>
  </si>
  <si>
    <t>Na športovú činnosť dieťaťa</t>
  </si>
  <si>
    <t>Príspevok na špecifiká - Podpora začlenenia detí a žiakov z Ukrajiny v MŠ, ZŠ a SŠ</t>
  </si>
  <si>
    <t>Príspevok na podporné opatrenia - Nepedagogický zamestnanec zabezpečujúci sebaobslužné úkony</t>
  </si>
  <si>
    <t>Prenesený výkon štátnej správy na úseku bývania (ŠFRB)</t>
  </si>
  <si>
    <t>Úrad pre územné plánovanie a výstavbu SR</t>
  </si>
  <si>
    <t>Prenesený výkon štátnej správy  na úseku stavebného poriadku</t>
  </si>
  <si>
    <t>Prenesené kompetencie - odmeny 800 € (stavebný úrad)</t>
  </si>
  <si>
    <t xml:space="preserve">Odmeny 800 eur (matrika, EO, ŽP) </t>
  </si>
  <si>
    <t xml:space="preserve">Odmeny 800 eur - Školský úrad </t>
  </si>
  <si>
    <t>Odmeny 800 eur - úsek bývania</t>
  </si>
  <si>
    <t>Odmeny 800 eur - originálne kompetencie</t>
  </si>
  <si>
    <t>MPSVaRR SR</t>
  </si>
  <si>
    <t>Stabilizačný príspevok pre zamestnancov zariadenia opatrovateľskej služby</t>
  </si>
  <si>
    <t>Envirofond</t>
  </si>
  <si>
    <t>Nadácia CARTIFU</t>
  </si>
  <si>
    <t>Prijaté kapitálové dotácie v roku 2025</t>
  </si>
  <si>
    <t xml:space="preserve">Nadácia EPH </t>
  </si>
  <si>
    <t>Modernizácia Zimného štadióna P.Demitru v Trenčíne</t>
  </si>
  <si>
    <t>Výmena palubovej podlahy a mobilných tribún</t>
  </si>
  <si>
    <t>Revitalizcia ul.1.mája</t>
  </si>
  <si>
    <t>Zníženie energetickej náročnosti budovy Detských jaslí</t>
  </si>
  <si>
    <t>Športový klub Real team Trenčín, o. z.</t>
  </si>
  <si>
    <t>Plavecký klub Slávia Trenčín</t>
  </si>
  <si>
    <t>LAUGARICIO COMBAT CLUB, o. z</t>
  </si>
  <si>
    <t>HÁDZANÁRSKY KLUB Asociácie športov Trenčín</t>
  </si>
  <si>
    <t>GEVORG TENNIS CLUB o.z.</t>
  </si>
  <si>
    <t>Telovýchovná jednota ŠTADIÓN</t>
  </si>
  <si>
    <t>Telovýchovná jednota CEVA</t>
  </si>
  <si>
    <t>Tanečný klub DUKLA Trenčín pri Strednej umeleckej škole v Trenčíne</t>
  </si>
  <si>
    <t>Stolnotenisový klub KERAMING Trenčín</t>
  </si>
  <si>
    <t>DIVO občasné združenie, o.z.</t>
  </si>
  <si>
    <t>Športová Akadémia Trenčín</t>
  </si>
  <si>
    <t>Slávia Trenčín o. z.</t>
  </si>
  <si>
    <t>ŠPORTOVÉ LEZENIE TRENČÍN</t>
  </si>
  <si>
    <t>ILYO - TEAKWONDO TRENČÍN, o.z.</t>
  </si>
  <si>
    <t>Šachový klub</t>
  </si>
  <si>
    <t>KANOISTICKÝ KLUB TTS Trenčín</t>
  </si>
  <si>
    <t>DRAČIA LÉGIA TRENČÍN</t>
  </si>
  <si>
    <t>Dotácie v oblasti športu na činnosť v roku 2025</t>
  </si>
  <si>
    <t>Športový klub polície Trenčín</t>
  </si>
  <si>
    <t>Tenisové centrum mládeže</t>
  </si>
  <si>
    <t>Kultúrne centrum Sihoť</t>
  </si>
  <si>
    <t>Nordic Walking Trenčín a okolie</t>
  </si>
  <si>
    <t>POVAŽSKÁ SOKOLSKÁ ŽUPA M.R.ŠTEFÁNIKA</t>
  </si>
  <si>
    <t>Dobré srdce Borisa Sádeckého n.o.</t>
  </si>
  <si>
    <t>OZ ŽUFFERER</t>
  </si>
  <si>
    <t>Občianske združenie klub ŠTVORLÍSTOK Trenčín"</t>
  </si>
  <si>
    <t>Florbalový klub AS Trenčín</t>
  </si>
  <si>
    <t>„Trenčín inline“</t>
  </si>
  <si>
    <t>Občianske združenie Kolotoč pri Centre voľného času Trenčín</t>
  </si>
  <si>
    <t>Joga v škole</t>
  </si>
  <si>
    <t>Brankárska akadémia RH 12</t>
  </si>
  <si>
    <t>Inširujeme pohybom oz</t>
  </si>
  <si>
    <t>AS Trenčín as</t>
  </si>
  <si>
    <t>PROFESSIONAL MUAYTHAI LEAGUE, o.z.</t>
  </si>
  <si>
    <t>Vrchárska koruna Trenčianska, o.z.</t>
  </si>
  <si>
    <t>Lucia Šandrik - Pozitivo</t>
  </si>
  <si>
    <t>Športový deň pre zdravotne znevýhodnené detičky</t>
  </si>
  <si>
    <t>LCC Fight night</t>
  </si>
  <si>
    <t>Cross Run Opatová 2025</t>
  </si>
  <si>
    <t>Hokejbalový turnaj</t>
  </si>
  <si>
    <t>Mikulášsky gól</t>
  </si>
  <si>
    <t>Trenčiansky Ypsilon 9.ročník</t>
  </si>
  <si>
    <t>XIII. Ročník Detská športová olympiáda 2025</t>
  </si>
  <si>
    <t>26.ročník Hantákovho memoriálu</t>
  </si>
  <si>
    <t>Trenčianska bežecká liga 2025 - 11.ročník</t>
  </si>
  <si>
    <t>Dance Motion</t>
  </si>
  <si>
    <t>Red Cup Trenčín 2025</t>
  </si>
  <si>
    <t>Kurz Nordic walking pre deti</t>
  </si>
  <si>
    <t>Benefičný beh Pro Autis 13. ročník</t>
  </si>
  <si>
    <t>Sokolský športový memoriaál M. R. Štefánika, Pietny akt spojený s programom, sprievod</t>
  </si>
  <si>
    <t>Veľká cena Trenčína vo fitness detí 2025</t>
  </si>
  <si>
    <t>King of the Castle Trenčín 1on1</t>
  </si>
  <si>
    <t>Memoriál Borisa Sádeckého</t>
  </si>
  <si>
    <t>Žufferer cup</t>
  </si>
  <si>
    <t>Majstrovstvá SR v latinskoamerických tancoch 2025</t>
  </si>
  <si>
    <t>Malé kroky, veľké pokroky - Nordic walking v materskej škole"</t>
  </si>
  <si>
    <t>Usporiadanie turneja o Pohír mestaTrenčín s medzinárodnou účasťou</t>
  </si>
  <si>
    <t>DIVOtraily 2025</t>
  </si>
  <si>
    <t>Paddle cup 2025</t>
  </si>
  <si>
    <t>Trenčianska škôlkárska liga</t>
  </si>
  <si>
    <t>Nezabúdajme na svojich hrdinov</t>
  </si>
  <si>
    <t>Veľká cena Trenčína</t>
  </si>
  <si>
    <t>11. ročmík Trenčín inline a Majstrovstvá SR v inline maratóne</t>
  </si>
  <si>
    <t> Letná atletická paralympiáda</t>
  </si>
  <si>
    <t>Plavecké preteky Vel’ká cenaprimatora mesta Trenčín zdravotne znevýhodnenej mládeže a 8. Majstrovstvá Slovenska v plávanimládeže s Downovým syndrómom (október/2025)</t>
  </si>
  <si>
    <t>Propagácia športu (hádzanej) oslavou 100 ročnice hádzanej v Meste Trenčín</t>
  </si>
  <si>
    <t>Challenge Day 15</t>
  </si>
  <si>
    <t>Joga pre MŠ a ZŠ</t>
  </si>
  <si>
    <t>Radosť a hra</t>
  </si>
  <si>
    <t>Open Movement Air 2025</t>
  </si>
  <si>
    <t xml:space="preserve"> This is my sen tournament</t>
  </si>
  <si>
    <t>PML 14</t>
  </si>
  <si>
    <t>LOVE Trenčín</t>
  </si>
  <si>
    <t>Trenčianska regata 67.ročník</t>
  </si>
  <si>
    <t>Športovo-golfová olympiáda v Hoss Sport</t>
  </si>
  <si>
    <t>Dragonboat Grand Prix Trenčín 2025</t>
  </si>
  <si>
    <t>Letné tančiarne pod TN hradom</t>
  </si>
  <si>
    <t>Dotácie v oblasti športu a mládeže v roku 2025</t>
  </si>
  <si>
    <t>Súkromná základná škola pre žiakov s autizmom, L. Novomeského 11, Trenčín</t>
  </si>
  <si>
    <t>Hoaxy a podvody</t>
  </si>
  <si>
    <t>DASATO Slovensko</t>
  </si>
  <si>
    <t>Rímskokatolícka cirkev - farnosť Opatová</t>
  </si>
  <si>
    <t>S hokejkou v rukavičkách</t>
  </si>
  <si>
    <t>Diela našich rúk</t>
  </si>
  <si>
    <t>MDD - Deň radosti, smiechu a zábavy</t>
  </si>
  <si>
    <t>Hoaxy sa na mňa nelepia</t>
  </si>
  <si>
    <t>ManyLab</t>
  </si>
  <si>
    <t>Prístavný skautský tábor 2025</t>
  </si>
  <si>
    <t>Rozvoj stredoškolákov v regione? DASATO</t>
  </si>
  <si>
    <t> Farský detský letný tábor</t>
  </si>
  <si>
    <t>MŠ Osvienčimská</t>
  </si>
  <si>
    <t>MŠ Novomeského</t>
  </si>
  <si>
    <t>DFS Radosť</t>
  </si>
  <si>
    <t>Spolok Dychová hudba Trenčianska dvanástka</t>
  </si>
  <si>
    <t>FS Družba</t>
  </si>
  <si>
    <t>KC Opatová</t>
  </si>
  <si>
    <t>Detský folklórny súbor Kornička</t>
  </si>
  <si>
    <t>Dni Sihote Trenčín</t>
  </si>
  <si>
    <t>Škrupinka Trenčín</t>
  </si>
  <si>
    <t>Silnejší slabším oz</t>
  </si>
  <si>
    <t>Klub detí a mládeže Tigríky</t>
  </si>
  <si>
    <t>HAMMER no</t>
  </si>
  <si>
    <t>Cirkevný zbor Evanjelickej cirkvi augsburského vyznania na Slovensku Trenčín</t>
  </si>
  <si>
    <t>Susan Slovakia s.r.o.</t>
  </si>
  <si>
    <t>M4G oz</t>
  </si>
  <si>
    <t>Face2Bass Klub</t>
  </si>
  <si>
    <t>Dart club Trenčín</t>
  </si>
  <si>
    <t>Občania pre Trenčín</t>
  </si>
  <si>
    <t>OZ Trenčianska jazzová spoločnosť Fenix</t>
  </si>
  <si>
    <t>Trenčan FS Gymnázia Ľ.štúra</t>
  </si>
  <si>
    <t>CLOVER MEDIA SK s.r.o.</t>
  </si>
  <si>
    <t>Komorný orchester mesta Trenčín</t>
  </si>
  <si>
    <t>Trenčianske folklórne združenie STODOLA</t>
  </si>
  <si>
    <t>Projekt Ostrov</t>
  </si>
  <si>
    <t>FS Nadšenci</t>
  </si>
  <si>
    <t>FS ÚSMEV</t>
  </si>
  <si>
    <t>ArtFrame s.r.o.</t>
  </si>
  <si>
    <t>Dychová hudba textilanka</t>
  </si>
  <si>
    <t>Zväz slovenských filatelistov</t>
  </si>
  <si>
    <t>Radovan  Stoklasa - FOTO STOKLASA</t>
  </si>
  <si>
    <t>KC Kubra</t>
  </si>
  <si>
    <t>Projekt Slamka</t>
  </si>
  <si>
    <t>Paedr. Magdaléna Vondrová TvorArt - ateliér pre všetkých</t>
  </si>
  <si>
    <t>Spevokol SIHOTIAR oz</t>
  </si>
  <si>
    <t>Divadlo Normálka</t>
  </si>
  <si>
    <t>My sme súbor Radosť, rozdávame radosť, že Vás radi máme, radi Vám z nej dáme.</t>
  </si>
  <si>
    <t>Obnova materiálneho zázemia dychovej hudby</t>
  </si>
  <si>
    <t>Činnosť, nájomné a máteriálové vybavenie súboru, sústredenie 2025</t>
  </si>
  <si>
    <t>Záujmová činnosť speváckeho zboru s cieľom zachovať, rozvíjať a svojou verejnou interpretáiou aj propagovať zborový spev</t>
  </si>
  <si>
    <t>Divatelná Opatová</t>
  </si>
  <si>
    <t>Ľudová kultúra Trenčín  a regionu</t>
  </si>
  <si>
    <t>Zachovávanie kultúrnych tradícií a zvyklosti v mestskej činnosti Zlatovce</t>
  </si>
  <si>
    <t>Z našej kuchyne alebo Dobre nech je tomu domu</t>
  </si>
  <si>
    <t>Zabezpečenie činnosti DFS Kornička 2025</t>
  </si>
  <si>
    <t>Deň rodiny 2025</t>
  </si>
  <si>
    <t>Dni Sihote 2025</t>
  </si>
  <si>
    <t>Spolufest: Spoločne v akcii</t>
  </si>
  <si>
    <t>Letný galaprogram Tancujúcich tigrikov</t>
  </si>
  <si>
    <t>Predstaenie Žabí prrinc a Princezná na hrášku</t>
  </si>
  <si>
    <t>Dotácia na činnosť spevokolu ZVON a vydanie Zborníka pri príležitosti 90.výročia vzniku spevokolu</t>
  </si>
  <si>
    <t>Tradičné Vianoce</t>
  </si>
  <si>
    <t>Neobyčajné divadlo na doskách mesta</t>
  </si>
  <si>
    <t>Rockový večer v Opatovej nad Váhom</t>
  </si>
  <si>
    <t>Fest art Trenčín 2025</t>
  </si>
  <si>
    <t>Sídliskové kino</t>
  </si>
  <si>
    <t>X-MAS Dance Show</t>
  </si>
  <si>
    <t>Materiálne zabezpečenie na chod a čiinosť súborov Musica Poetica a Fistulatoris consort</t>
  </si>
  <si>
    <t>Festival starej hudby Ad fontes musica 2025</t>
  </si>
  <si>
    <t>Svet možností</t>
  </si>
  <si>
    <t>Udržiavanie, podpora a rozvoj tradičných remesiel 2025</t>
  </si>
  <si>
    <t>Neboj sa remesla 2025</t>
  </si>
  <si>
    <t>Kultúrne leto na Zámostí 2025</t>
  </si>
  <si>
    <t>Činnosť FS Trenčan</t>
  </si>
  <si>
    <t>Prechádzky za architektúrou 2025</t>
  </si>
  <si>
    <t>Odys (Robinson tohto sveta)</t>
  </si>
  <si>
    <t>Súťažná sezóna 2025</t>
  </si>
  <si>
    <t>XXXII. Trenčiansky jazzový festival Jazz pod hradom</t>
  </si>
  <si>
    <t>35.výročie vzniku Komorného orchestra Trenčín</t>
  </si>
  <si>
    <t>Činnosť</t>
  </si>
  <si>
    <t>XIII.vianočný benefičný koncert na podporu hospicu</t>
  </si>
  <si>
    <t>Hudba má spájať (Rockové srdce 2025)</t>
  </si>
  <si>
    <t>Projekt Gympelrock</t>
  </si>
  <si>
    <t>Od vystúpenia k vystúpeniu</t>
  </si>
  <si>
    <t>Podpora novej galérie</t>
  </si>
  <si>
    <t>Dobrý bazár</t>
  </si>
  <si>
    <t>16. Zlatovský festival dychových hudieb</t>
  </si>
  <si>
    <t>Ćinnosť DH Textilanka</t>
  </si>
  <si>
    <t>100 rokov filatelie v Trenčíne</t>
  </si>
  <si>
    <t>(ne) TRENČANIA</t>
  </si>
  <si>
    <t>Oslavy 760.výročie I.písomnej zmienky o Kubre</t>
  </si>
  <si>
    <t>TEDxTrenčín 2025: S odvahou</t>
  </si>
  <si>
    <t>Zážitkový ateliér - umenie pre všetkých</t>
  </si>
  <si>
    <t>Medzinárodný festival s názvom Život je krásny v Grécku</t>
  </si>
  <si>
    <t>Výstavy súčasného vizuálneho umenia X (Podtitul: S koreňmi v Trenčíne)</t>
  </si>
  <si>
    <t>Reprízy divadelných hier Divadla Normálka</t>
  </si>
  <si>
    <t>Dotácie v  oblasti kultúry  v roku 2025</t>
  </si>
  <si>
    <t>Súkromná základná škola pr ežiadkov s autizmom</t>
  </si>
  <si>
    <t>Slovenský zväz telesne postihnutých , Prvá základná organizácia č. 17</t>
  </si>
  <si>
    <t>Základná organizácia Jednoty dôchodcov Trenčín 02</t>
  </si>
  <si>
    <t>ZO JDS Trenčín -  Odevák</t>
  </si>
  <si>
    <t>Základná organizácia Jednoty dôchodcov Trenčín 19</t>
  </si>
  <si>
    <t>Základná organizácia Jednoty dôchodcov Trenčín 06</t>
  </si>
  <si>
    <t>Základná organizácia Jednoty dôchodcov Trenčín 05</t>
  </si>
  <si>
    <t>ZO JDS Trenčín -  Sihoť</t>
  </si>
  <si>
    <t>Slovenský zväz telesne postihnutých , Základná organizácia č. 57</t>
  </si>
  <si>
    <t>Združenie kresťanských seniorov Slovenska - klub Trenčín</t>
  </si>
  <si>
    <t>Základná organizácia Jednoty dôchodcov Trenčín 30</t>
  </si>
  <si>
    <t>Hospic Milosdrných sestier</t>
  </si>
  <si>
    <t>Združenie na pomoc ľudom s mentálnym postihnutách v trenčín</t>
  </si>
  <si>
    <t>Maltézska pomoc Slovensko</t>
  </si>
  <si>
    <t>Bellus Labor oz</t>
  </si>
  <si>
    <t>Slovenský zväz protifašistických obojvníkov</t>
  </si>
  <si>
    <t>Materské centrum Srdiečko</t>
  </si>
  <si>
    <t>Trenčín Na ceste oz</t>
  </si>
  <si>
    <t>KC Aktivity oz</t>
  </si>
  <si>
    <t>Činnosť a organizovanie ozdravno - rehabilitačných aktivít</t>
  </si>
  <si>
    <t>Rekondičný pobyt pre ZP v penzione ZORA</t>
  </si>
  <si>
    <t>Spolu pre duševné zdravie</t>
  </si>
  <si>
    <t>Hodiny hipoterapie</t>
  </si>
  <si>
    <t>Hudba ako liek</t>
  </si>
  <si>
    <t xml:space="preserve">Kurz Nordic Walking </t>
  </si>
  <si>
    <t>Program felinoterapie</t>
  </si>
  <si>
    <t xml:space="preserve">Zájazd na termálne kúpalisko vo Veľkom Mederi </t>
  </si>
  <si>
    <t>Celoročná činnosť ZO JDS Trenčín - Odevák</t>
  </si>
  <si>
    <t>Sociálny - rekondičný pobyt nepočujúcich SRP nepočujúcich</t>
  </si>
  <si>
    <t>Nečinnosť je nám cudzia</t>
  </si>
  <si>
    <t>Aby sa nikto necítil osamotený</t>
  </si>
  <si>
    <t>Relaxačný pobyt</t>
  </si>
  <si>
    <t>Finančné zabezpečenie ročného plánu činnosti ZO JDS Trenčín - Sihoť</t>
  </si>
  <si>
    <t>STZP ZO č. 57</t>
  </si>
  <si>
    <t>Udržiavanie mentálne a fyzickej kondície seniorov formou kol.podujatí</t>
  </si>
  <si>
    <t>Za zdravím a oddychom</t>
  </si>
  <si>
    <t>Blízkosť lieči</t>
  </si>
  <si>
    <t>Pomoc osobám v núdzi 205</t>
  </si>
  <si>
    <t>Bez rozdielov</t>
  </si>
  <si>
    <t>Výtvarný salon ZPMP 2025</t>
  </si>
  <si>
    <t>Výdaj stravy ľudom bez domova</t>
  </si>
  <si>
    <t>Podme medzi ludí</t>
  </si>
  <si>
    <t>Aktivity a činnost v roku 2025</t>
  </si>
  <si>
    <t>Pobočka materského centra Srdiečko 2025</t>
  </si>
  <si>
    <t>Komunitné aktivity chráneje dielne Kaviareň na ceste v roku 2025</t>
  </si>
  <si>
    <t>Pracovná terapia pre všetkých a v každom veku</t>
  </si>
  <si>
    <t>Dotácie v sociálnej oblasti v roku 2025</t>
  </si>
  <si>
    <t>Jednota dôchodcov na Slovensku, Základná organizácia č. 02 Trenčín</t>
  </si>
  <si>
    <t>DIVO občianske združenie, o.z.</t>
  </si>
  <si>
    <t>Občianske združenie Handrbolka</t>
  </si>
  <si>
    <t>Združenie rodičov a priateľov MŠ Medňanského 9</t>
  </si>
  <si>
    <t>Rada rodičovského združenia pri 7.základnej škole v Trenčíne</t>
  </si>
  <si>
    <t>Občianske združenie rodičov pri MŠ Šafárikova 11, Trenčín</t>
  </si>
  <si>
    <t>Materské centrum SRDIEČKO, o.z</t>
  </si>
  <si>
    <t>Kohútikovo, o.z.</t>
  </si>
  <si>
    <t>Zaži Trenčín, občianske združenie</t>
  </si>
  <si>
    <t>Občianske združenie pri ZŠ Kubra - ARCHA</t>
  </si>
  <si>
    <t xml:space="preserve">Verejná knižnica M.Rešetku </t>
  </si>
  <si>
    <t>Cyklo divočiny</t>
  </si>
  <si>
    <t>Všetci vedia kresliť</t>
  </si>
  <si>
    <t>Magické leto - 2025 Hlinohranie</t>
  </si>
  <si>
    <t>Od srdca k dotyku</t>
  </si>
  <si>
    <t>Čaro Meduškinej záhrady</t>
  </si>
  <si>
    <t>Šesťdesiat vianočných vločiek</t>
  </si>
  <si>
    <t>V zdravom tele zdravý duch</t>
  </si>
  <si>
    <t>Podpora detskej reziliencie</t>
  </si>
  <si>
    <t>Dojčenie a nosenie v ergonomických pomôckach</t>
  </si>
  <si>
    <t>Výnimočnosť v rozmanitosti - s KRTKOm a programom InterACT</t>
  </si>
  <si>
    <t>Pocitový chodník, vzdelávací senzeorický projekt pre deti</t>
  </si>
  <si>
    <t>KnihoRadosť</t>
  </si>
  <si>
    <t>Terapeutická miestnosť</t>
  </si>
  <si>
    <t>Kŕmenie vtákov v zime a stavba kŕmidiel</t>
  </si>
  <si>
    <t>Spoznaj, zaži, nauč sa II.</t>
  </si>
  <si>
    <t>Nie je "hra" ako hra</t>
  </si>
  <si>
    <t>Rodinná výprava za pokladom</t>
  </si>
  <si>
    <t>Motivačné a vzdelávacie súťaže</t>
  </si>
  <si>
    <t>Dotácie v  oblasti školstva  v roku 2025</t>
  </si>
  <si>
    <t>Akadémia tretieho veku</t>
  </si>
  <si>
    <t>Dotácie v  oblasti životného prostredia  v roku 2025</t>
  </si>
  <si>
    <t>Slovenský rybársky zväz- MO Trenčín</t>
  </si>
  <si>
    <t>Príroda očami detí</t>
  </si>
  <si>
    <t>Projekt EKOexpedícia</t>
  </si>
  <si>
    <t>Rybárska pretekárska dráha Sihoť - ochrana stromov pred vplyvom bobra</t>
  </si>
  <si>
    <t>EkoSkleník</t>
  </si>
  <si>
    <t>Finančné operácie podľa ekonomickej  klasifikácie k 31.12.2025</t>
  </si>
  <si>
    <t>04.7.4.</t>
  </si>
  <si>
    <t>Sociálne zabezpečenie inde neklasifikované</t>
  </si>
  <si>
    <t>Viacúčelové rozvojové projekty</t>
  </si>
  <si>
    <t>Kreatívny inštitút Trenčín, n.o.</t>
  </si>
  <si>
    <t>Príspevok na činnosť Inštitútu participácie</t>
  </si>
  <si>
    <t>Prehľad dlhu v zmysle § 17, ods. 6,7 zákona č. 583/2004 o rozpočtových pravidlách územnej samosprávy v znení neskorších predpisov k 31.12.2025</t>
  </si>
  <si>
    <t xml:space="preserve"> k 31.12.2025 v EUR</t>
  </si>
  <si>
    <t>461108U02</t>
  </si>
  <si>
    <t>max: 6 490 000 €</t>
  </si>
  <si>
    <t>čerpanie 2025:</t>
  </si>
  <si>
    <t xml:space="preserve">  Vývoj dlhovej služby Mesta Trenčín v rokoch  2020-2025 vo väzbe  na zákon č.583/2004 Z.z. o rozpočtových pravidlách územnej samosprávy  a o zmene a doplnení niektorých zákonov v znení neskorších predpisov </t>
  </si>
  <si>
    <t>Výsledok hospodárenia Mesta Trenčín v metodike ESA 2010 za rok 2025</t>
  </si>
  <si>
    <t>Rok 2025</t>
  </si>
  <si>
    <t xml:space="preserve">dodatok č.1 ,2 </t>
  </si>
  <si>
    <t>0711/25/80226</t>
  </si>
  <si>
    <t>Park v prírode alúvia Orechovského potoka</t>
  </si>
  <si>
    <t>Župný dom - kultúrny hotspot</t>
  </si>
  <si>
    <t>Revitalizácia ulice 1.mája</t>
  </si>
  <si>
    <t>Projekt Budovanie mesta s prehľadným systémom investícií Hackathon</t>
  </si>
  <si>
    <t>Projekt Horizon</t>
  </si>
  <si>
    <t>Dotácia na motorové vozidlo na dovoz stravy pre SSMT m.r.o.</t>
  </si>
  <si>
    <t>Finančný príspevok na projekt Ochrana rímskeho nápisu v Trenčíne</t>
  </si>
  <si>
    <t>Park v prírode alúvia Orechovského potoka</t>
  </si>
  <si>
    <t>Revitalizácia Hviezdoslavovej ulice</t>
  </si>
  <si>
    <t>Župný dom – kultúrny hotspot</t>
  </si>
  <si>
    <t>Dotácia na kompenzačné pomôcky</t>
  </si>
  <si>
    <t>Nákup dopravných prostriedkov</t>
  </si>
  <si>
    <t>Prípravná a projektová dokumentácia</t>
  </si>
  <si>
    <t>Trenčín Open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</si>
</sst>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&quot; &quot;[$€-41B];[Red]&quot;-&quot;#,##0.00&quot; &quot;[$€-41B]"/>
    <numFmt numFmtId="166" formatCode="d&quot;.&quot;m&quot;.&quot;yyyy"/>
    <numFmt numFmtId="167" formatCode="#,##0.0"/>
  </numFmts>
  <fonts count="6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4" tint="-0.499984740745262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rgb="FF9933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5"/>
      <color rgb="FFC0000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3"/>
      <color rgb="FFC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name val="Arial"/>
      <family val="2"/>
      <charset val="238"/>
    </font>
    <font>
      <sz val="10"/>
      <color rgb="FF112F4D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C6E7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rgb="FF366092"/>
      </patternFill>
    </fill>
    <fill>
      <patternFill patternType="solid">
        <fgColor rgb="FF1F4E78"/>
        <bgColor rgb="FF36609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D9F1"/>
      </patternFill>
    </fill>
    <fill>
      <patternFill patternType="solid">
        <fgColor theme="4" tint="0.79998168889431442"/>
        <bgColor rgb="FF8DB4E2"/>
      </patternFill>
    </fill>
    <fill>
      <patternFill patternType="solid">
        <fgColor rgb="FF366092"/>
        <bgColor rgb="FF538DD5"/>
      </patternFill>
    </fill>
    <fill>
      <patternFill patternType="solid">
        <fgColor theme="4" tint="0.79998168889431442"/>
        <bgColor rgb="FF366092"/>
      </patternFill>
    </fill>
    <fill>
      <patternFill patternType="solid">
        <fgColor rgb="FFC5D9F1"/>
        <bgColor rgb="FF8DB4E2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6" tint="0.79998168889431442"/>
        <bgColor rgb="FF366092"/>
      </patternFill>
    </fill>
    <fill>
      <patternFill patternType="solid">
        <fgColor theme="6" tint="0.79998168889431442"/>
        <bgColor rgb="FFC5D9F1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366092"/>
      </patternFill>
    </fill>
    <fill>
      <patternFill patternType="solid">
        <fgColor theme="3" tint="0.79998168889431442"/>
        <bgColor rgb="FFC5D9F1"/>
      </patternFill>
    </fill>
    <fill>
      <patternFill patternType="solid">
        <fgColor theme="0" tint="-4.9989318521683403E-2"/>
        <bgColor rgb="FFC5D9F1"/>
      </patternFill>
    </fill>
    <fill>
      <patternFill patternType="solid">
        <fgColor theme="0" tint="-0.14999847407452621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6" tint="0.59999389629810485"/>
        <bgColor rgb="FF548235"/>
      </patternFill>
    </fill>
    <fill>
      <patternFill patternType="solid">
        <fgColor theme="6" tint="0.79998168889431442"/>
        <bgColor rgb="FFA9D08E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6" tint="0.59999389629810485"/>
        <bgColor rgb="FFB4C6E7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dotted">
        <color rgb="FF8DB4E2"/>
      </left>
      <right/>
      <top style="dotted">
        <color rgb="FF8DB4E2"/>
      </top>
      <bottom style="dotted">
        <color rgb="FF8DB4E2"/>
      </bottom>
      <diagonal/>
    </border>
    <border>
      <left/>
      <right/>
      <top style="dotted">
        <color rgb="FF8DB4E2"/>
      </top>
      <bottom style="dotted">
        <color rgb="FF8DB4E2"/>
      </bottom>
      <diagonal/>
    </border>
    <border>
      <left/>
      <right style="dotted">
        <color rgb="FF8DB4E2"/>
      </right>
      <top style="dotted">
        <color rgb="FF8DB4E2"/>
      </top>
      <bottom style="dotted">
        <color rgb="FF8DB4E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uble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rgb="FF8DB4E2"/>
      </top>
      <bottom/>
      <diagonal/>
    </border>
    <border>
      <left/>
      <right/>
      <top/>
      <bottom style="dotted">
        <color rgb="FF8DB4E2"/>
      </bottom>
      <diagonal/>
    </border>
  </borders>
  <cellStyleXfs count="50">
    <xf numFmtId="0" fontId="0" fillId="0" borderId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4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7" fillId="0" borderId="0" xfId="0" applyNumberFormat="1" applyFont="1"/>
    <xf numFmtId="0" fontId="13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3" fontId="19" fillId="4" borderId="0" xfId="0" applyNumberFormat="1" applyFont="1" applyFill="1"/>
    <xf numFmtId="3" fontId="18" fillId="4" borderId="0" xfId="0" applyNumberFormat="1" applyFont="1" applyFill="1"/>
    <xf numFmtId="0" fontId="13" fillId="4" borderId="0" xfId="0" applyFont="1" applyFill="1"/>
    <xf numFmtId="3" fontId="16" fillId="4" borderId="0" xfId="0" applyNumberFormat="1" applyFont="1" applyFill="1"/>
    <xf numFmtId="0" fontId="14" fillId="0" borderId="0" xfId="0" applyFont="1" applyAlignment="1">
      <alignment vertical="center"/>
    </xf>
    <xf numFmtId="0" fontId="20" fillId="0" borderId="0" xfId="0" applyFont="1"/>
    <xf numFmtId="0" fontId="18" fillId="0" borderId="0" xfId="0" applyFont="1"/>
    <xf numFmtId="3" fontId="18" fillId="0" borderId="0" xfId="0" applyNumberFormat="1" applyFont="1"/>
    <xf numFmtId="0" fontId="23" fillId="0" borderId="0" xfId="0" applyFont="1"/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7" fillId="17" borderId="6" xfId="0" applyNumberFormat="1" applyFont="1" applyFill="1" applyBorder="1"/>
    <xf numFmtId="0" fontId="12" fillId="0" borderId="3" xfId="0" applyFont="1" applyBorder="1"/>
    <xf numFmtId="3" fontId="12" fillId="0" borderId="3" xfId="0" applyNumberFormat="1" applyFont="1" applyBorder="1"/>
    <xf numFmtId="3" fontId="17" fillId="17" borderId="3" xfId="0" applyNumberFormat="1" applyFont="1" applyFill="1" applyBorder="1"/>
    <xf numFmtId="0" fontId="12" fillId="0" borderId="5" xfId="0" applyFont="1" applyBorder="1"/>
    <xf numFmtId="3" fontId="12" fillId="0" borderId="5" xfId="0" applyNumberFormat="1" applyFont="1" applyBorder="1"/>
    <xf numFmtId="3" fontId="17" fillId="17" borderId="5" xfId="0" applyNumberFormat="1" applyFont="1" applyFill="1" applyBorder="1"/>
    <xf numFmtId="0" fontId="26" fillId="2" borderId="1" xfId="0" applyFont="1" applyFill="1" applyBorder="1"/>
    <xf numFmtId="3" fontId="26" fillId="2" borderId="1" xfId="0" applyNumberFormat="1" applyFont="1" applyFill="1" applyBorder="1"/>
    <xf numFmtId="0" fontId="27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26" fillId="2" borderId="2" xfId="0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justify" vertical="center" wrapText="1"/>
    </xf>
    <xf numFmtId="3" fontId="26" fillId="2" borderId="4" xfId="0" applyNumberFormat="1" applyFont="1" applyFill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vertical="center"/>
    </xf>
    <xf numFmtId="0" fontId="26" fillId="19" borderId="2" xfId="0" applyFont="1" applyFill="1" applyBorder="1"/>
    <xf numFmtId="3" fontId="26" fillId="19" borderId="2" xfId="0" applyNumberFormat="1" applyFont="1" applyFill="1" applyBorder="1"/>
    <xf numFmtId="3" fontId="12" fillId="0" borderId="3" xfId="0" applyNumberFormat="1" applyFont="1" applyBorder="1" applyAlignment="1">
      <alignment horizontal="right"/>
    </xf>
    <xf numFmtId="0" fontId="12" fillId="0" borderId="4" xfId="0" applyFont="1" applyBorder="1"/>
    <xf numFmtId="3" fontId="12" fillId="0" borderId="4" xfId="0" applyNumberFormat="1" applyFont="1" applyBorder="1" applyAlignment="1">
      <alignment horizontal="right"/>
    </xf>
    <xf numFmtId="0" fontId="17" fillId="0" borderId="0" xfId="0" applyFont="1"/>
    <xf numFmtId="0" fontId="26" fillId="2" borderId="2" xfId="0" applyFont="1" applyFill="1" applyBorder="1" applyAlignment="1">
      <alignment horizontal="left" vertical="center"/>
    </xf>
    <xf numFmtId="0" fontId="26" fillId="7" borderId="0" xfId="0" applyFont="1" applyFill="1" applyAlignment="1">
      <alignment horizontal="center" vertical="center" wrapText="1"/>
    </xf>
    <xf numFmtId="0" fontId="17" fillId="18" borderId="3" xfId="0" applyFont="1" applyFill="1" applyBorder="1" applyAlignment="1">
      <alignment horizontal="left" vertical="center" wrapText="1"/>
    </xf>
    <xf numFmtId="3" fontId="17" fillId="18" borderId="3" xfId="0" applyNumberFormat="1" applyFont="1" applyFill="1" applyBorder="1"/>
    <xf numFmtId="3" fontId="17" fillId="8" borderId="0" xfId="0" applyNumberFormat="1" applyFont="1" applyFill="1"/>
    <xf numFmtId="0" fontId="12" fillId="0" borderId="3" xfId="0" applyFont="1" applyBorder="1" applyAlignment="1">
      <alignment horizontal="left" vertical="center" wrapText="1"/>
    </xf>
    <xf numFmtId="3" fontId="12" fillId="9" borderId="0" xfId="0" applyNumberFormat="1" applyFont="1" applyFill="1"/>
    <xf numFmtId="0" fontId="26" fillId="0" borderId="5" xfId="0" applyFont="1" applyBorder="1" applyAlignment="1">
      <alignment horizontal="left" vertical="center" wrapText="1"/>
    </xf>
    <xf numFmtId="3" fontId="25" fillId="0" borderId="5" xfId="0" applyNumberFormat="1" applyFont="1" applyBorder="1"/>
    <xf numFmtId="3" fontId="12" fillId="4" borderId="5" xfId="0" applyNumberFormat="1" applyFont="1" applyFill="1" applyBorder="1"/>
    <xf numFmtId="3" fontId="12" fillId="10" borderId="0" xfId="0" applyNumberFormat="1" applyFont="1" applyFill="1"/>
    <xf numFmtId="0" fontId="26" fillId="2" borderId="1" xfId="0" applyFont="1" applyFill="1" applyBorder="1" applyAlignment="1">
      <alignment horizontal="left" vertical="center" wrapText="1"/>
    </xf>
    <xf numFmtId="3" fontId="26" fillId="7" borderId="0" xfId="0" applyNumberFormat="1" applyFont="1" applyFill="1"/>
    <xf numFmtId="3" fontId="26" fillId="2" borderId="1" xfId="0" applyNumberFormat="1" applyFont="1" applyFill="1" applyBorder="1" applyAlignment="1">
      <alignment vertical="center"/>
    </xf>
    <xf numFmtId="3" fontId="26" fillId="7" borderId="0" xfId="0" applyNumberFormat="1" applyFont="1" applyFill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29" fillId="20" borderId="9" xfId="0" applyNumberFormat="1" applyFont="1" applyFill="1" applyBorder="1"/>
    <xf numFmtId="3" fontId="17" fillId="0" borderId="9" xfId="0" applyNumberFormat="1" applyFont="1" applyBorder="1"/>
    <xf numFmtId="3" fontId="17" fillId="4" borderId="5" xfId="0" applyNumberFormat="1" applyFont="1" applyFill="1" applyBorder="1"/>
    <xf numFmtId="3" fontId="17" fillId="4" borderId="10" xfId="0" applyNumberFormat="1" applyFont="1" applyFill="1" applyBorder="1"/>
    <xf numFmtId="0" fontId="12" fillId="4" borderId="0" xfId="0" applyFont="1" applyFill="1"/>
    <xf numFmtId="3" fontId="26" fillId="2" borderId="7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29" fillId="34" borderId="2" xfId="0" applyFont="1" applyFill="1" applyBorder="1" applyAlignment="1">
      <alignment horizontal="center" vertical="center" wrapText="1"/>
    </xf>
    <xf numFmtId="3" fontId="30" fillId="34" borderId="3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49" fontId="29" fillId="24" borderId="3" xfId="0" applyNumberFormat="1" applyFont="1" applyFill="1" applyBorder="1" applyAlignment="1">
      <alignment vertical="center" wrapText="1"/>
    </xf>
    <xf numFmtId="3" fontId="29" fillId="24" borderId="3" xfId="0" applyNumberFormat="1" applyFont="1" applyFill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9" fontId="21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right" vertical="center"/>
    </xf>
    <xf numFmtId="49" fontId="29" fillId="4" borderId="3" xfId="0" applyNumberFormat="1" applyFont="1" applyFill="1" applyBorder="1" applyAlignment="1">
      <alignment vertical="center" wrapText="1"/>
    </xf>
    <xf numFmtId="49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4" fontId="17" fillId="0" borderId="0" xfId="0" applyNumberFormat="1" applyFont="1"/>
    <xf numFmtId="0" fontId="12" fillId="0" borderId="3" xfId="0" applyFont="1" applyBorder="1" applyAlignment="1">
      <alignment horizontal="left" wrapText="1"/>
    </xf>
    <xf numFmtId="0" fontId="2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9" fillId="29" borderId="2" xfId="0" applyFont="1" applyFill="1" applyBorder="1" applyAlignment="1">
      <alignment horizontal="center" vertical="center" wrapText="1"/>
    </xf>
    <xf numFmtId="3" fontId="30" fillId="29" borderId="3" xfId="0" applyNumberFormat="1" applyFont="1" applyFill="1" applyBorder="1" applyAlignment="1">
      <alignment vertical="center"/>
    </xf>
    <xf numFmtId="49" fontId="29" fillId="28" borderId="3" xfId="0" applyNumberFormat="1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top" wrapText="1"/>
    </xf>
    <xf numFmtId="3" fontId="29" fillId="28" borderId="3" xfId="0" applyNumberFormat="1" applyFont="1" applyFill="1" applyBorder="1"/>
    <xf numFmtId="49" fontId="21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49" fontId="29" fillId="28" borderId="3" xfId="0" applyNumberFormat="1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center" wrapText="1"/>
    </xf>
    <xf numFmtId="3" fontId="29" fillId="28" borderId="3" xfId="0" applyNumberFormat="1" applyFont="1" applyFill="1" applyBorder="1" applyAlignment="1">
      <alignment vertical="center"/>
    </xf>
    <xf numFmtId="3" fontId="21" fillId="0" borderId="3" xfId="0" applyNumberFormat="1" applyFont="1" applyBorder="1"/>
    <xf numFmtId="49" fontId="21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0" fontId="21" fillId="0" borderId="5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vertical="center"/>
    </xf>
    <xf numFmtId="49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3" fillId="29" borderId="2" xfId="0" applyFont="1" applyFill="1" applyBorder="1" applyAlignment="1">
      <alignment horizontal="center" vertical="center" wrapText="1"/>
    </xf>
    <xf numFmtId="0" fontId="33" fillId="29" borderId="3" xfId="0" applyFont="1" applyFill="1" applyBorder="1" applyAlignment="1">
      <alignment horizontal="center" vertical="center"/>
    </xf>
    <xf numFmtId="0" fontId="33" fillId="29" borderId="3" xfId="0" applyFont="1" applyFill="1" applyBorder="1" applyAlignment="1">
      <alignment vertical="center" wrapText="1"/>
    </xf>
    <xf numFmtId="3" fontId="33" fillId="29" borderId="3" xfId="0" applyNumberFormat="1" applyFont="1" applyFill="1" applyBorder="1" applyAlignment="1">
      <alignment horizontal="right" vertical="center"/>
    </xf>
    <xf numFmtId="0" fontId="29" fillId="28" borderId="3" xfId="0" applyFont="1" applyFill="1" applyBorder="1" applyAlignment="1">
      <alignment horizontal="center" vertical="center"/>
    </xf>
    <xf numFmtId="3" fontId="29" fillId="28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center"/>
    </xf>
    <xf numFmtId="0" fontId="16" fillId="29" borderId="3" xfId="0" applyFont="1" applyFill="1" applyBorder="1" applyAlignment="1">
      <alignment horizontal="center" vertical="center"/>
    </xf>
    <xf numFmtId="0" fontId="17" fillId="28" borderId="3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vertical="top" wrapText="1"/>
    </xf>
    <xf numFmtId="3" fontId="17" fillId="30" borderId="4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0" fontId="12" fillId="0" borderId="0" xfId="2" applyFont="1"/>
    <xf numFmtId="0" fontId="34" fillId="0" borderId="0" xfId="48" applyFont="1"/>
    <xf numFmtId="0" fontId="12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35" fillId="0" borderId="0" xfId="2" applyFont="1"/>
    <xf numFmtId="0" fontId="36" fillId="0" borderId="0" xfId="2" applyFont="1"/>
    <xf numFmtId="0" fontId="37" fillId="0" borderId="0" xfId="2" applyFont="1" applyBorder="1"/>
    <xf numFmtId="0" fontId="34" fillId="0" borderId="0" xfId="47" applyFont="1"/>
    <xf numFmtId="0" fontId="29" fillId="20" borderId="3" xfId="2" applyFont="1" applyFill="1" applyBorder="1" applyAlignment="1">
      <alignment horizontal="left"/>
    </xf>
    <xf numFmtId="3" fontId="17" fillId="22" borderId="3" xfId="2" applyNumberFormat="1" applyFont="1" applyFill="1" applyBorder="1" applyAlignment="1">
      <alignment horizontal="center"/>
    </xf>
    <xf numFmtId="3" fontId="17" fillId="5" borderId="3" xfId="2" applyNumberFormat="1" applyFont="1" applyFill="1" applyBorder="1" applyAlignment="1">
      <alignment horizontal="right"/>
    </xf>
    <xf numFmtId="3" fontId="38" fillId="0" borderId="3" xfId="48" applyNumberFormat="1" applyFont="1" applyBorder="1"/>
    <xf numFmtId="3" fontId="17" fillId="18" borderId="3" xfId="2" applyNumberFormat="1" applyFont="1" applyFill="1" applyBorder="1" applyAlignment="1">
      <alignment horizontal="right"/>
    </xf>
    <xf numFmtId="0" fontId="34" fillId="0" borderId="0" xfId="4" applyFont="1"/>
    <xf numFmtId="0" fontId="29" fillId="20" borderId="5" xfId="2" applyFont="1" applyFill="1" applyBorder="1" applyAlignment="1">
      <alignment horizontal="left"/>
    </xf>
    <xf numFmtId="3" fontId="17" fillId="22" borderId="5" xfId="2" applyNumberFormat="1" applyFont="1" applyFill="1" applyBorder="1" applyAlignment="1">
      <alignment horizontal="center"/>
    </xf>
    <xf numFmtId="3" fontId="17" fillId="5" borderId="5" xfId="2" applyNumberFormat="1" applyFont="1" applyFill="1" applyBorder="1" applyAlignment="1">
      <alignment horizontal="right"/>
    </xf>
    <xf numFmtId="3" fontId="38" fillId="0" borderId="5" xfId="48" applyNumberFormat="1" applyFont="1" applyBorder="1"/>
    <xf numFmtId="0" fontId="12" fillId="0" borderId="0" xfId="2" applyFont="1" applyAlignment="1">
      <alignment vertical="center"/>
    </xf>
    <xf numFmtId="0" fontId="26" fillId="2" borderId="1" xfId="2" applyFont="1" applyFill="1" applyBorder="1" applyAlignment="1">
      <alignment horizontal="center" vertical="center"/>
    </xf>
    <xf numFmtId="3" fontId="26" fillId="2" borderId="1" xfId="2" applyNumberFormat="1" applyFont="1" applyFill="1" applyBorder="1" applyAlignment="1">
      <alignment horizontal="center" vertical="center"/>
    </xf>
    <xf numFmtId="0" fontId="12" fillId="0" borderId="0" xfId="2" applyFont="1" applyBorder="1"/>
    <xf numFmtId="3" fontId="12" fillId="0" borderId="0" xfId="2" applyNumberFormat="1" applyFont="1"/>
    <xf numFmtId="0" fontId="26" fillId="0" borderId="0" xfId="2" applyFont="1" applyBorder="1" applyAlignment="1">
      <alignment vertical="center"/>
    </xf>
    <xf numFmtId="0" fontId="38" fillId="0" borderId="0" xfId="49" applyFont="1"/>
    <xf numFmtId="0" fontId="34" fillId="0" borderId="0" xfId="49" applyFont="1"/>
    <xf numFmtId="0" fontId="26" fillId="2" borderId="3" xfId="2" applyFont="1" applyFill="1" applyBorder="1" applyAlignment="1">
      <alignment horizontal="center" vertical="center"/>
    </xf>
    <xf numFmtId="3" fontId="38" fillId="0" borderId="0" xfId="49" applyNumberFormat="1" applyFont="1"/>
    <xf numFmtId="3" fontId="34" fillId="0" borderId="0" xfId="49" applyNumberFormat="1" applyFont="1"/>
    <xf numFmtId="3" fontId="26" fillId="2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3" fontId="17" fillId="0" borderId="0" xfId="2" applyNumberFormat="1" applyFont="1" applyAlignment="1">
      <alignment horizontal="right" vertical="center"/>
    </xf>
    <xf numFmtId="3" fontId="34" fillId="0" borderId="0" xfId="48" applyNumberFormat="1" applyFont="1"/>
    <xf numFmtId="3" fontId="12" fillId="0" borderId="3" xfId="2" applyNumberFormat="1" applyFont="1" applyBorder="1" applyAlignment="1">
      <alignment horizontal="right"/>
    </xf>
    <xf numFmtId="3" fontId="29" fillId="18" borderId="3" xfId="2" applyNumberFormat="1" applyFont="1" applyFill="1" applyBorder="1" applyAlignment="1">
      <alignment horizontal="right"/>
    </xf>
    <xf numFmtId="3" fontId="12" fillId="0" borderId="0" xfId="2" applyNumberFormat="1" applyFont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17" fillId="21" borderId="3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0" borderId="4" xfId="0" applyNumberFormat="1" applyFont="1" applyBorder="1" applyAlignment="1" applyProtection="1">
      <alignment horizontal="right"/>
      <protection locked="0"/>
    </xf>
    <xf numFmtId="0" fontId="17" fillId="21" borderId="3" xfId="0" applyFont="1" applyFill="1" applyBorder="1" applyAlignment="1">
      <alignment horizontal="left" vertical="center" wrapText="1"/>
    </xf>
    <xf numFmtId="3" fontId="17" fillId="21" borderId="3" xfId="0" applyNumberFormat="1" applyFont="1" applyFill="1" applyBorder="1"/>
    <xf numFmtId="0" fontId="17" fillId="21" borderId="5" xfId="0" applyFont="1" applyFill="1" applyBorder="1" applyAlignment="1">
      <alignment horizontal="left" vertical="center" wrapText="1"/>
    </xf>
    <xf numFmtId="3" fontId="17" fillId="21" borderId="5" xfId="0" applyNumberFormat="1" applyFont="1" applyFill="1" applyBorder="1"/>
    <xf numFmtId="0" fontId="26" fillId="2" borderId="8" xfId="0" applyFont="1" applyFill="1" applyBorder="1" applyAlignment="1">
      <alignment horizontal="center" vertical="center"/>
    </xf>
    <xf numFmtId="3" fontId="17" fillId="21" borderId="9" xfId="0" applyNumberFormat="1" applyFont="1" applyFill="1" applyBorder="1"/>
    <xf numFmtId="3" fontId="12" fillId="0" borderId="9" xfId="0" applyNumberFormat="1" applyFont="1" applyBorder="1"/>
    <xf numFmtId="3" fontId="17" fillId="21" borderId="10" xfId="0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7" fillId="21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4" fillId="0" borderId="0" xfId="0" applyFont="1"/>
    <xf numFmtId="0" fontId="26" fillId="7" borderId="0" xfId="0" applyFont="1" applyFill="1" applyAlignment="1">
      <alignment horizontal="left" vertical="center"/>
    </xf>
    <xf numFmtId="3" fontId="12" fillId="9" borderId="0" xfId="0" applyNumberFormat="1" applyFont="1" applyFill="1" applyAlignment="1">
      <alignment horizontal="righ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left" vertical="center" wrapText="1"/>
    </xf>
    <xf numFmtId="3" fontId="17" fillId="17" borderId="9" xfId="0" applyNumberFormat="1" applyFont="1" applyFill="1" applyBorder="1"/>
    <xf numFmtId="0" fontId="26" fillId="2" borderId="4" xfId="0" applyFont="1" applyFill="1" applyBorder="1" applyAlignment="1">
      <alignment horizontal="left" vertical="center" wrapText="1"/>
    </xf>
    <xf numFmtId="3" fontId="26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vertical="center"/>
    </xf>
    <xf numFmtId="3" fontId="17" fillId="17" borderId="9" xfId="0" applyNumberFormat="1" applyFont="1" applyFill="1" applyBorder="1" applyAlignment="1">
      <alignment vertical="center"/>
    </xf>
    <xf numFmtId="3" fontId="12" fillId="9" borderId="0" xfId="0" applyNumberFormat="1" applyFont="1" applyFill="1" applyAlignment="1">
      <alignment horizontal="right"/>
    </xf>
    <xf numFmtId="0" fontId="37" fillId="2" borderId="4" xfId="0" applyFont="1" applyFill="1" applyBorder="1" applyAlignment="1">
      <alignment horizontal="left" vertical="center" wrapText="1"/>
    </xf>
    <xf numFmtId="3" fontId="37" fillId="2" borderId="4" xfId="0" applyNumberFormat="1" applyFont="1" applyFill="1" applyBorder="1" applyAlignment="1">
      <alignment vertical="center"/>
    </xf>
    <xf numFmtId="3" fontId="37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horizontal="right" vertical="center"/>
    </xf>
    <xf numFmtId="3" fontId="26" fillId="2" borderId="4" xfId="0" applyNumberFormat="1" applyFont="1" applyFill="1" applyBorder="1" applyAlignment="1">
      <alignment horizontal="right" vertical="center"/>
    </xf>
    <xf numFmtId="3" fontId="26" fillId="7" borderId="0" xfId="0" applyNumberFormat="1" applyFont="1" applyFill="1" applyAlignment="1">
      <alignment horizontal="right" vertical="center"/>
    </xf>
    <xf numFmtId="3" fontId="29" fillId="7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center" vertical="center" wrapText="1"/>
    </xf>
    <xf numFmtId="3" fontId="29" fillId="7" borderId="0" xfId="0" applyNumberFormat="1" applyFont="1" applyFill="1" applyAlignment="1">
      <alignment horizontal="righ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left" vertical="center" wrapText="1"/>
    </xf>
    <xf numFmtId="3" fontId="19" fillId="17" borderId="3" xfId="0" applyNumberFormat="1" applyFont="1" applyFill="1" applyBorder="1"/>
    <xf numFmtId="3" fontId="19" fillId="17" borderId="9" xfId="0" applyNumberFormat="1" applyFont="1" applyFill="1" applyBorder="1"/>
    <xf numFmtId="0" fontId="18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/>
    <xf numFmtId="3" fontId="18" fillId="0" borderId="9" xfId="0" applyNumberFormat="1" applyFont="1" applyBorder="1"/>
    <xf numFmtId="3" fontId="19" fillId="17" borderId="3" xfId="0" applyNumberFormat="1" applyFont="1" applyFill="1" applyBorder="1" applyAlignment="1">
      <alignment vertical="center"/>
    </xf>
    <xf numFmtId="3" fontId="19" fillId="17" borderId="9" xfId="0" applyNumberFormat="1" applyFont="1" applyFill="1" applyBorder="1" applyAlignment="1">
      <alignment vertical="center"/>
    </xf>
    <xf numFmtId="0" fontId="39" fillId="2" borderId="4" xfId="0" applyFont="1" applyFill="1" applyBorder="1" applyAlignment="1">
      <alignment horizontal="left" vertical="center" wrapText="1"/>
    </xf>
    <xf numFmtId="3" fontId="39" fillId="2" borderId="4" xfId="0" applyNumberFormat="1" applyFont="1" applyFill="1" applyBorder="1" applyAlignment="1">
      <alignment vertical="center"/>
    </xf>
    <xf numFmtId="3" fontId="39" fillId="2" borderId="11" xfId="0" applyNumberFormat="1" applyFont="1" applyFill="1" applyBorder="1" applyAlignment="1">
      <alignment vertical="center"/>
    </xf>
    <xf numFmtId="3" fontId="16" fillId="7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26" fillId="2" borderId="4" xfId="0" applyNumberFormat="1" applyFont="1" applyFill="1" applyBorder="1"/>
    <xf numFmtId="0" fontId="17" fillId="17" borderId="5" xfId="0" applyFont="1" applyFill="1" applyBorder="1" applyAlignment="1">
      <alignment horizontal="left" vertical="center" wrapText="1"/>
    </xf>
    <xf numFmtId="3" fontId="17" fillId="17" borderId="10" xfId="0" applyNumberFormat="1" applyFont="1" applyFill="1" applyBorder="1"/>
    <xf numFmtId="0" fontId="13" fillId="0" borderId="0" xfId="11" applyFont="1"/>
    <xf numFmtId="0" fontId="13" fillId="0" borderId="0" xfId="11" applyFont="1" applyAlignment="1">
      <alignment horizontal="center"/>
    </xf>
    <xf numFmtId="0" fontId="12" fillId="0" borderId="0" xfId="11" applyFont="1" applyAlignment="1">
      <alignment horizontal="right" vertical="center"/>
    </xf>
    <xf numFmtId="0" fontId="12" fillId="0" borderId="0" xfId="11" applyFont="1" applyAlignment="1">
      <alignment horizontal="center"/>
    </xf>
    <xf numFmtId="0" fontId="12" fillId="0" borderId="0" xfId="11" applyFont="1"/>
    <xf numFmtId="0" fontId="26" fillId="2" borderId="13" xfId="12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11" applyFont="1" applyAlignment="1">
      <alignment vertical="center"/>
    </xf>
    <xf numFmtId="0" fontId="42" fillId="4" borderId="0" xfId="11" applyFont="1" applyFill="1" applyAlignment="1">
      <alignment horizontal="left" vertical="center"/>
    </xf>
    <xf numFmtId="0" fontId="43" fillId="4" borderId="0" xfId="11" applyFont="1" applyFill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26" fillId="2" borderId="13" xfId="12" applyNumberFormat="1" applyFont="1" applyFill="1" applyBorder="1" applyAlignment="1">
      <alignment horizontal="center" vertical="center" wrapText="1"/>
    </xf>
    <xf numFmtId="0" fontId="34" fillId="0" borderId="0" xfId="28" applyFont="1"/>
    <xf numFmtId="4" fontId="34" fillId="0" borderId="0" xfId="28" applyNumberFormat="1" applyFont="1"/>
    <xf numFmtId="164" fontId="26" fillId="6" borderId="13" xfId="28" applyNumberFormat="1" applyFont="1" applyFill="1" applyBorder="1" applyAlignment="1">
      <alignment horizontal="center" vertical="center"/>
    </xf>
    <xf numFmtId="0" fontId="26" fillId="6" borderId="13" xfId="28" applyFont="1" applyFill="1" applyBorder="1" applyAlignment="1">
      <alignment horizontal="center" vertical="center"/>
    </xf>
    <xf numFmtId="4" fontId="26" fillId="15" borderId="13" xfId="1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0" fontId="26" fillId="6" borderId="4" xfId="28" applyFont="1" applyFill="1" applyBorder="1" applyAlignment="1">
      <alignment horizontal="left" vertical="center" wrapText="1"/>
    </xf>
    <xf numFmtId="3" fontId="26" fillId="6" borderId="4" xfId="28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0" fontId="26" fillId="6" borderId="14" xfId="28" applyFont="1" applyFill="1" applyBorder="1" applyAlignment="1">
      <alignment horizontal="left" vertical="center" wrapText="1"/>
    </xf>
    <xf numFmtId="0" fontId="13" fillId="0" borderId="0" xfId="12" applyFont="1"/>
    <xf numFmtId="4" fontId="13" fillId="0" borderId="0" xfId="12" applyNumberFormat="1" applyFont="1" applyAlignment="1">
      <alignment horizontal="right"/>
    </xf>
    <xf numFmtId="4" fontId="12" fillId="0" borderId="0" xfId="12" applyNumberFormat="1" applyFont="1" applyAlignment="1">
      <alignment horizontal="right"/>
    </xf>
    <xf numFmtId="0" fontId="13" fillId="0" borderId="0" xfId="12" applyFont="1" applyAlignment="1">
      <alignment horizontal="center"/>
    </xf>
    <xf numFmtId="4" fontId="18" fillId="0" borderId="0" xfId="12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6" fillId="2" borderId="13" xfId="12" applyFont="1" applyFill="1" applyBorder="1" applyAlignment="1">
      <alignment vertical="center"/>
    </xf>
    <xf numFmtId="0" fontId="26" fillId="2" borderId="4" xfId="12" applyFont="1" applyFill="1" applyBorder="1" applyAlignment="1">
      <alignment horizontal="left" vertical="center"/>
    </xf>
    <xf numFmtId="3" fontId="26" fillId="2" borderId="4" xfId="12" applyNumberFormat="1" applyFont="1" applyFill="1" applyBorder="1" applyAlignment="1">
      <alignment horizontal="right" vertical="center"/>
    </xf>
    <xf numFmtId="0" fontId="13" fillId="0" borderId="0" xfId="31" applyFont="1"/>
    <xf numFmtId="4" fontId="13" fillId="0" borderId="0" xfId="31" applyNumberFormat="1" applyFont="1" applyAlignment="1">
      <alignment horizontal="right"/>
    </xf>
    <xf numFmtId="0" fontId="34" fillId="0" borderId="0" xfId="12" applyFont="1"/>
    <xf numFmtId="4" fontId="34" fillId="0" borderId="0" xfId="12" applyNumberFormat="1" applyFont="1"/>
    <xf numFmtId="0" fontId="13" fillId="0" borderId="0" xfId="33" applyFont="1"/>
    <xf numFmtId="4" fontId="13" fillId="0" borderId="0" xfId="33" applyNumberFormat="1" applyFont="1" applyAlignment="1">
      <alignment horizontal="right"/>
    </xf>
    <xf numFmtId="0" fontId="34" fillId="0" borderId="0" xfId="31" applyFont="1"/>
    <xf numFmtId="4" fontId="34" fillId="0" borderId="0" xfId="31" applyNumberFormat="1" applyFont="1"/>
    <xf numFmtId="0" fontId="26" fillId="2" borderId="13" xfId="12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33" fillId="26" borderId="3" xfId="0" applyFont="1" applyFill="1" applyBorder="1" applyAlignment="1">
      <alignment horizontal="center" vertical="center"/>
    </xf>
    <xf numFmtId="0" fontId="33" fillId="26" borderId="3" xfId="0" applyFont="1" applyFill="1" applyBorder="1" applyAlignment="1">
      <alignment vertical="center"/>
    </xf>
    <xf numFmtId="3" fontId="33" fillId="26" borderId="3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wrapText="1"/>
    </xf>
    <xf numFmtId="0" fontId="45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7" fillId="0" borderId="12" xfId="0" applyFont="1" applyBorder="1" applyAlignment="1">
      <alignment horizontal="center"/>
    </xf>
    <xf numFmtId="14" fontId="47" fillId="0" borderId="12" xfId="0" applyNumberFormat="1" applyFont="1" applyBorder="1" applyAlignment="1">
      <alignment horizontal="center"/>
    </xf>
    <xf numFmtId="14" fontId="47" fillId="0" borderId="18" xfId="0" applyNumberFormat="1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14" fontId="47" fillId="0" borderId="21" xfId="0" applyNumberFormat="1" applyFont="1" applyBorder="1" applyAlignment="1">
      <alignment horizontal="center"/>
    </xf>
    <xf numFmtId="14" fontId="47" fillId="0" borderId="18" xfId="0" applyNumberFormat="1" applyFont="1" applyBorder="1" applyAlignment="1">
      <alignment horizontal="center" vertical="center"/>
    </xf>
    <xf numFmtId="14" fontId="47" fillId="0" borderId="12" xfId="0" applyNumberFormat="1" applyFont="1" applyBorder="1" applyAlignment="1">
      <alignment horizontal="center" vertical="center"/>
    </xf>
    <xf numFmtId="14" fontId="47" fillId="0" borderId="19" xfId="0" applyNumberFormat="1" applyFont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0" fontId="13" fillId="0" borderId="0" xfId="38" applyFont="1" applyAlignment="1">
      <alignment vertical="center"/>
    </xf>
    <xf numFmtId="4" fontId="13" fillId="0" borderId="0" xfId="38" applyNumberFormat="1" applyFont="1" applyAlignment="1">
      <alignment vertical="center"/>
    </xf>
    <xf numFmtId="4" fontId="12" fillId="0" borderId="0" xfId="38" applyNumberFormat="1" applyFont="1" applyAlignment="1">
      <alignment horizontal="right" vertical="center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vertical="center"/>
    </xf>
    <xf numFmtId="4" fontId="18" fillId="0" borderId="0" xfId="38" applyNumberFormat="1" applyFont="1" applyAlignment="1">
      <alignment vertical="center"/>
    </xf>
    <xf numFmtId="0" fontId="26" fillId="2" borderId="2" xfId="38" applyFont="1" applyFill="1" applyBorder="1" applyAlignment="1">
      <alignment horizontal="center" vertical="center"/>
    </xf>
    <xf numFmtId="0" fontId="26" fillId="2" borderId="2" xfId="38" applyFont="1" applyFill="1" applyBorder="1" applyAlignment="1">
      <alignment vertical="center"/>
    </xf>
    <xf numFmtId="4" fontId="26" fillId="2" borderId="2" xfId="38" applyNumberFormat="1" applyFont="1" applyFill="1" applyBorder="1" applyAlignment="1">
      <alignment horizontal="center" vertical="center" wrapText="1"/>
    </xf>
    <xf numFmtId="4" fontId="17" fillId="3" borderId="3" xfId="38" applyNumberFormat="1" applyFont="1" applyFill="1" applyBorder="1" applyAlignment="1">
      <alignment vertical="center"/>
    </xf>
    <xf numFmtId="0" fontId="34" fillId="0" borderId="0" xfId="38" applyFont="1" applyAlignment="1">
      <alignment vertical="center"/>
    </xf>
    <xf numFmtId="0" fontId="48" fillId="0" borderId="0" xfId="38" applyFont="1" applyAlignment="1">
      <alignment vertical="center"/>
    </xf>
    <xf numFmtId="4" fontId="29" fillId="16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horizontal="right" vertical="center"/>
    </xf>
    <xf numFmtId="4" fontId="21" fillId="9" borderId="3" xfId="38" applyNumberFormat="1" applyFont="1" applyFill="1" applyBorder="1" applyAlignment="1">
      <alignment vertical="center"/>
    </xf>
    <xf numFmtId="4" fontId="26" fillId="2" borderId="14" xfId="38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50" fillId="0" borderId="0" xfId="0" applyFont="1"/>
    <xf numFmtId="4" fontId="18" fillId="0" borderId="0" xfId="0" applyNumberFormat="1" applyFont="1"/>
    <xf numFmtId="0" fontId="48" fillId="0" borderId="0" xfId="0" applyFont="1" applyAlignment="1">
      <alignment vertical="center"/>
    </xf>
    <xf numFmtId="4" fontId="12" fillId="0" borderId="0" xfId="0" applyNumberFormat="1" applyFont="1" applyAlignment="1">
      <alignment horizontal="right" textRotation="180"/>
    </xf>
    <xf numFmtId="0" fontId="48" fillId="0" borderId="0" xfId="0" applyFont="1"/>
    <xf numFmtId="0" fontId="26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" fontId="26" fillId="2" borderId="13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vertical="center"/>
    </xf>
    <xf numFmtId="4" fontId="26" fillId="2" borderId="14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4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1" fillId="34" borderId="2" xfId="0" applyFont="1" applyFill="1" applyBorder="1"/>
    <xf numFmtId="0" fontId="29" fillId="34" borderId="2" xfId="0" applyFont="1" applyFill="1" applyBorder="1" applyAlignment="1">
      <alignment horizontal="center"/>
    </xf>
    <xf numFmtId="0" fontId="17" fillId="0" borderId="3" xfId="0" applyFont="1" applyBorder="1"/>
    <xf numFmtId="3" fontId="12" fillId="11" borderId="3" xfId="0" applyNumberFormat="1" applyFont="1" applyFill="1" applyBorder="1" applyAlignment="1">
      <alignment horizontal="right"/>
    </xf>
    <xf numFmtId="3" fontId="12" fillId="35" borderId="3" xfId="0" applyNumberFormat="1" applyFont="1" applyFill="1" applyBorder="1" applyAlignment="1">
      <alignment horizontal="right"/>
    </xf>
    <xf numFmtId="3" fontId="17" fillId="11" borderId="3" xfId="0" applyNumberFormat="1" applyFont="1" applyFill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35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10" fontId="17" fillId="11" borderId="3" xfId="0" applyNumberFormat="1" applyFont="1" applyFill="1" applyBorder="1" applyAlignment="1">
      <alignment horizontal="right" vertical="center"/>
    </xf>
    <xf numFmtId="10" fontId="17" fillId="0" borderId="3" xfId="0" applyNumberFormat="1" applyFont="1" applyBorder="1" applyAlignment="1">
      <alignment horizontal="right" vertical="center"/>
    </xf>
    <xf numFmtId="10" fontId="17" fillId="35" borderId="3" xfId="0" applyNumberFormat="1" applyFont="1" applyFill="1" applyBorder="1" applyAlignment="1">
      <alignment horizontal="right" vertical="center"/>
    </xf>
    <xf numFmtId="3" fontId="17" fillId="11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5" borderId="3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10" fontId="17" fillId="11" borderId="4" xfId="0" applyNumberFormat="1" applyFont="1" applyFill="1" applyBorder="1" applyAlignment="1">
      <alignment horizontal="right" vertical="center"/>
    </xf>
    <xf numFmtId="10" fontId="17" fillId="0" borderId="4" xfId="0" applyNumberFormat="1" applyFont="1" applyBorder="1" applyAlignment="1">
      <alignment horizontal="right" vertical="center"/>
    </xf>
    <xf numFmtId="10" fontId="17" fillId="35" borderId="4" xfId="0" applyNumberFormat="1" applyFont="1" applyFill="1" applyBorder="1" applyAlignment="1">
      <alignment horizontal="right" vertical="center"/>
    </xf>
    <xf numFmtId="0" fontId="51" fillId="0" borderId="0" xfId="0" applyFont="1"/>
    <xf numFmtId="10" fontId="13" fillId="0" borderId="0" xfId="0" applyNumberFormat="1" applyFont="1" applyAlignment="1">
      <alignment horizontal="right"/>
    </xf>
    <xf numFmtId="0" fontId="52" fillId="0" borderId="0" xfId="0" applyFont="1" applyAlignment="1">
      <alignment wrapText="1"/>
    </xf>
    <xf numFmtId="0" fontId="52" fillId="0" borderId="0" xfId="0" applyFont="1" applyAlignment="1">
      <alignment vertical="center" wrapText="1"/>
    </xf>
    <xf numFmtId="0" fontId="54" fillId="0" borderId="0" xfId="0" applyFont="1"/>
    <xf numFmtId="0" fontId="13" fillId="0" borderId="0" xfId="37" applyFont="1"/>
    <xf numFmtId="0" fontId="13" fillId="0" borderId="0" xfId="37" applyFont="1" applyAlignment="1">
      <alignment horizontal="right"/>
    </xf>
    <xf numFmtId="0" fontId="34" fillId="0" borderId="0" xfId="37" applyFont="1"/>
    <xf numFmtId="0" fontId="13" fillId="0" borderId="0" xfId="37" applyFont="1" applyAlignment="1">
      <alignment vertical="center"/>
    </xf>
    <xf numFmtId="0" fontId="12" fillId="0" borderId="0" xfId="37" applyFont="1"/>
    <xf numFmtId="0" fontId="13" fillId="0" borderId="0" xfId="36" applyFont="1"/>
    <xf numFmtId="0" fontId="18" fillId="0" borderId="0" xfId="36" applyFont="1"/>
    <xf numFmtId="167" fontId="13" fillId="0" borderId="0" xfId="36" applyNumberFormat="1" applyFont="1"/>
    <xf numFmtId="4" fontId="13" fillId="0" borderId="0" xfId="36" applyNumberFormat="1" applyFont="1"/>
    <xf numFmtId="0" fontId="12" fillId="0" borderId="0" xfId="0" applyFont="1" applyAlignment="1">
      <alignment horizontal="justify" vertical="center"/>
    </xf>
    <xf numFmtId="0" fontId="29" fillId="32" borderId="2" xfId="0" applyFont="1" applyFill="1" applyBorder="1" applyAlignment="1">
      <alignment horizontal="center" vertical="center" wrapText="1"/>
    </xf>
    <xf numFmtId="0" fontId="29" fillId="32" borderId="2" xfId="0" applyFont="1" applyFill="1" applyBorder="1" applyAlignment="1">
      <alignment horizontal="center" vertical="center"/>
    </xf>
    <xf numFmtId="0" fontId="12" fillId="33" borderId="3" xfId="0" applyFont="1" applyFill="1" applyBorder="1" applyAlignment="1">
      <alignment horizontal="center" vertical="center"/>
    </xf>
    <xf numFmtId="0" fontId="17" fillId="33" borderId="3" xfId="0" applyFont="1" applyFill="1" applyBorder="1" applyAlignment="1">
      <alignment vertical="center"/>
    </xf>
    <xf numFmtId="3" fontId="17" fillId="33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21" fillId="32" borderId="3" xfId="0" applyFont="1" applyFill="1" applyBorder="1" applyAlignment="1">
      <alignment horizontal="center" vertical="center"/>
    </xf>
    <xf numFmtId="0" fontId="29" fillId="32" borderId="3" xfId="0" applyFont="1" applyFill="1" applyBorder="1" applyAlignment="1">
      <alignment vertical="center"/>
    </xf>
    <xf numFmtId="3" fontId="29" fillId="32" borderId="3" xfId="0" applyNumberFormat="1" applyFont="1" applyFill="1" applyBorder="1" applyAlignment="1">
      <alignment horizontal="right" vertical="center"/>
    </xf>
    <xf numFmtId="0" fontId="29" fillId="32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58" fillId="33" borderId="3" xfId="0" applyFont="1" applyFill="1" applyBorder="1" applyAlignment="1">
      <alignment vertical="center"/>
    </xf>
    <xf numFmtId="3" fontId="58" fillId="33" borderId="3" xfId="0" applyNumberFormat="1" applyFont="1" applyFill="1" applyBorder="1" applyAlignment="1">
      <alignment horizontal="right" vertical="center"/>
    </xf>
    <xf numFmtId="0" fontId="33" fillId="32" borderId="4" xfId="0" applyFont="1" applyFill="1" applyBorder="1" applyAlignment="1">
      <alignment horizontal="center" vertical="center"/>
    </xf>
    <xf numFmtId="3" fontId="33" fillId="32" borderId="4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left" indent="2"/>
    </xf>
    <xf numFmtId="0" fontId="12" fillId="0" borderId="3" xfId="0" applyFont="1" applyBorder="1" applyAlignment="1">
      <alignment horizontal="left" indent="2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4" fontId="21" fillId="0" borderId="3" xfId="38" applyNumberFormat="1" applyFont="1" applyBorder="1" applyAlignment="1">
      <alignment vertical="center"/>
    </xf>
    <xf numFmtId="0" fontId="12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1" fillId="0" borderId="18" xfId="0" applyFont="1" applyBorder="1"/>
    <xf numFmtId="4" fontId="21" fillId="0" borderId="18" xfId="0" applyNumberFormat="1" applyFont="1" applyBorder="1"/>
    <xf numFmtId="0" fontId="21" fillId="0" borderId="18" xfId="0" applyFont="1" applyBorder="1" applyAlignment="1">
      <alignment wrapText="1"/>
    </xf>
    <xf numFmtId="0" fontId="21" fillId="0" borderId="18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4" fontId="21" fillId="0" borderId="28" xfId="0" applyNumberFormat="1" applyFont="1" applyBorder="1" applyAlignment="1">
      <alignment vertical="center"/>
    </xf>
    <xf numFmtId="3" fontId="56" fillId="0" borderId="29" xfId="0" applyNumberFormat="1" applyFont="1" applyBorder="1"/>
    <xf numFmtId="3" fontId="12" fillId="0" borderId="5" xfId="0" applyNumberFormat="1" applyFont="1" applyBorder="1" applyAlignment="1">
      <alignment horizontal="right" vertical="center" wrapText="1"/>
    </xf>
    <xf numFmtId="0" fontId="21" fillId="9" borderId="0" xfId="0" applyFont="1" applyFill="1" applyAlignment="1">
      <alignment horizontal="center" vertical="center"/>
    </xf>
    <xf numFmtId="0" fontId="60" fillId="36" borderId="12" xfId="0" applyFont="1" applyFill="1" applyBorder="1" applyAlignment="1">
      <alignment horizontal="center" vertical="center"/>
    </xf>
    <xf numFmtId="4" fontId="60" fillId="36" borderId="12" xfId="0" applyNumberFormat="1" applyFont="1" applyFill="1" applyBorder="1" applyAlignment="1">
      <alignment horizontal="center" vertical="center" wrapText="1"/>
    </xf>
    <xf numFmtId="0" fontId="60" fillId="36" borderId="17" xfId="0" applyFont="1" applyFill="1" applyBorder="1" applyAlignment="1">
      <alignment horizontal="center" vertical="center"/>
    </xf>
    <xf numFmtId="4" fontId="60" fillId="36" borderId="17" xfId="0" applyNumberFormat="1" applyFont="1" applyFill="1" applyBorder="1" applyAlignment="1">
      <alignment horizontal="center" vertical="center"/>
    </xf>
    <xf numFmtId="4" fontId="60" fillId="36" borderId="17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4" fontId="47" fillId="0" borderId="20" xfId="0" applyNumberFormat="1" applyFont="1" applyBorder="1" applyAlignment="1">
      <alignment horizontal="right" vertical="center"/>
    </xf>
    <xf numFmtId="0" fontId="38" fillId="0" borderId="18" xfId="0" applyFont="1" applyBorder="1"/>
    <xf numFmtId="0" fontId="38" fillId="0" borderId="18" xfId="0" applyFont="1" applyBorder="1" applyAlignment="1">
      <alignment wrapText="1"/>
    </xf>
    <xf numFmtId="0" fontId="21" fillId="0" borderId="3" xfId="0" applyFont="1" applyBorder="1"/>
    <xf numFmtId="3" fontId="21" fillId="0" borderId="0" xfId="0" applyNumberFormat="1" applyFont="1"/>
    <xf numFmtId="4" fontId="47" fillId="0" borderId="18" xfId="0" applyNumberFormat="1" applyFont="1" applyBorder="1" applyAlignment="1">
      <alignment horizontal="right" vertical="center"/>
    </xf>
    <xf numFmtId="0" fontId="21" fillId="9" borderId="0" xfId="37" applyFont="1" applyFill="1"/>
    <xf numFmtId="0" fontId="13" fillId="9" borderId="0" xfId="0" applyFont="1" applyFill="1"/>
    <xf numFmtId="0" fontId="29" fillId="26" borderId="30" xfId="2" applyFont="1" applyFill="1" applyBorder="1" applyAlignment="1">
      <alignment horizontal="left"/>
    </xf>
    <xf numFmtId="4" fontId="21" fillId="27" borderId="32" xfId="2" applyNumberFormat="1" applyFont="1" applyFill="1" applyBorder="1" applyAlignment="1">
      <alignment horizontal="center"/>
    </xf>
    <xf numFmtId="0" fontId="29" fillId="26" borderId="30" xfId="2" applyFont="1" applyFill="1" applyBorder="1" applyAlignment="1">
      <alignment horizontal="center" vertical="center"/>
    </xf>
    <xf numFmtId="4" fontId="29" fillId="26" borderId="32" xfId="2" applyNumberFormat="1" applyFont="1" applyFill="1" applyBorder="1" applyAlignment="1">
      <alignment horizontal="center" vertical="center"/>
    </xf>
    <xf numFmtId="0" fontId="46" fillId="23" borderId="31" xfId="37" applyFont="1" applyFill="1" applyBorder="1" applyAlignment="1">
      <alignment horizontal="center" vertical="center" wrapText="1"/>
    </xf>
    <xf numFmtId="0" fontId="46" fillId="23" borderId="31" xfId="37" applyFont="1" applyFill="1" applyBorder="1" applyAlignment="1">
      <alignment horizontal="center" vertical="center"/>
    </xf>
    <xf numFmtId="3" fontId="18" fillId="0" borderId="31" xfId="37" applyNumberFormat="1" applyFont="1" applyBorder="1" applyAlignment="1">
      <alignment horizontal="center" vertical="center"/>
    </xf>
    <xf numFmtId="3" fontId="19" fillId="24" borderId="31" xfId="37" applyNumberFormat="1" applyFont="1" applyFill="1" applyBorder="1" applyAlignment="1">
      <alignment horizontal="center" vertical="center"/>
    </xf>
    <xf numFmtId="3" fontId="18" fillId="25" borderId="31" xfId="37" applyNumberFormat="1" applyFont="1" applyFill="1" applyBorder="1" applyAlignment="1">
      <alignment horizontal="center" vertical="center"/>
    </xf>
    <xf numFmtId="3" fontId="61" fillId="0" borderId="31" xfId="37" applyNumberFormat="1" applyFont="1" applyBorder="1" applyAlignment="1">
      <alignment horizontal="center" vertical="center"/>
    </xf>
    <xf numFmtId="3" fontId="18" fillId="0" borderId="31" xfId="37" applyNumberFormat="1" applyFont="1" applyBorder="1" applyAlignment="1" applyProtection="1">
      <alignment horizontal="center" vertical="center"/>
      <protection hidden="1"/>
    </xf>
    <xf numFmtId="3" fontId="57" fillId="24" borderId="31" xfId="37" applyNumberFormat="1" applyFont="1" applyFill="1" applyBorder="1" applyAlignment="1">
      <alignment horizontal="center" vertical="center"/>
    </xf>
    <xf numFmtId="3" fontId="19" fillId="0" borderId="31" xfId="37" applyNumberFormat="1" applyFont="1" applyBorder="1" applyAlignment="1">
      <alignment horizontal="center" vertical="center"/>
    </xf>
    <xf numFmtId="3" fontId="19" fillId="4" borderId="31" xfId="37" applyNumberFormat="1" applyFont="1" applyFill="1" applyBorder="1" applyAlignment="1">
      <alignment horizontal="center" vertical="center"/>
    </xf>
    <xf numFmtId="0" fontId="56" fillId="23" borderId="31" xfId="37" applyFont="1" applyFill="1" applyBorder="1" applyAlignment="1">
      <alignment vertical="center"/>
    </xf>
    <xf numFmtId="0" fontId="18" fillId="0" borderId="31" xfId="37" applyFont="1" applyBorder="1" applyAlignment="1">
      <alignment horizontal="center" vertical="center"/>
    </xf>
    <xf numFmtId="0" fontId="56" fillId="23" borderId="31" xfId="37" applyFont="1" applyFill="1" applyBorder="1" applyAlignment="1">
      <alignment vertical="center" wrapText="1"/>
    </xf>
    <xf numFmtId="0" fontId="19" fillId="24" borderId="31" xfId="37" applyFont="1" applyFill="1" applyBorder="1" applyAlignment="1">
      <alignment horizontal="center" vertical="center"/>
    </xf>
    <xf numFmtId="0" fontId="28" fillId="0" borderId="0" xfId="0" applyFont="1"/>
    <xf numFmtId="3" fontId="12" fillId="0" borderId="9" xfId="0" applyNumberFormat="1" applyFont="1" applyBorder="1" applyAlignment="1">
      <alignment vertical="center"/>
    </xf>
    <xf numFmtId="0" fontId="29" fillId="20" borderId="4" xfId="2" applyFont="1" applyFill="1" applyBorder="1" applyAlignment="1">
      <alignment horizontal="left"/>
    </xf>
    <xf numFmtId="3" fontId="17" fillId="22" borderId="4" xfId="2" applyNumberFormat="1" applyFont="1" applyFill="1" applyBorder="1" applyAlignment="1">
      <alignment horizontal="center"/>
    </xf>
    <xf numFmtId="3" fontId="17" fillId="5" borderId="4" xfId="2" applyNumberFormat="1" applyFont="1" applyFill="1" applyBorder="1" applyAlignment="1">
      <alignment horizontal="right"/>
    </xf>
    <xf numFmtId="3" fontId="38" fillId="0" borderId="4" xfId="48" applyNumberFormat="1" applyFont="1" applyBorder="1"/>
    <xf numFmtId="3" fontId="56" fillId="0" borderId="33" xfId="0" applyNumberFormat="1" applyFont="1" applyBorder="1"/>
    <xf numFmtId="3" fontId="17" fillId="18" borderId="4" xfId="2" applyNumberFormat="1" applyFont="1" applyFill="1" applyBorder="1" applyAlignment="1">
      <alignment horizontal="right"/>
    </xf>
    <xf numFmtId="0" fontId="13" fillId="0" borderId="0" xfId="11" applyFont="1" applyAlignment="1">
      <alignment vertical="center" wrapText="1"/>
    </xf>
    <xf numFmtId="3" fontId="13" fillId="0" borderId="0" xfId="11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11" applyFont="1" applyAlignment="1">
      <alignment horizontal="center" vertical="center" wrapText="1"/>
    </xf>
    <xf numFmtId="3" fontId="14" fillId="0" borderId="0" xfId="11" applyNumberFormat="1" applyFont="1" applyAlignment="1">
      <alignment horizontal="center" vertical="center" wrapText="1"/>
    </xf>
    <xf numFmtId="0" fontId="26" fillId="2" borderId="13" xfId="11" applyFont="1" applyFill="1" applyBorder="1" applyAlignment="1">
      <alignment horizontal="center" vertical="center" wrapText="1"/>
    </xf>
    <xf numFmtId="0" fontId="26" fillId="2" borderId="13" xfId="11" applyFont="1" applyFill="1" applyBorder="1" applyAlignment="1">
      <alignment vertical="center" wrapText="1"/>
    </xf>
    <xf numFmtId="0" fontId="26" fillId="2" borderId="14" xfId="11" applyFont="1" applyFill="1" applyBorder="1" applyAlignment="1">
      <alignment horizontal="left" vertical="center" wrapText="1"/>
    </xf>
    <xf numFmtId="0" fontId="37" fillId="2" borderId="14" xfId="11" applyFont="1" applyFill="1" applyBorder="1" applyAlignment="1">
      <alignment vertical="center" wrapText="1"/>
    </xf>
    <xf numFmtId="3" fontId="26" fillId="2" borderId="14" xfId="11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vertical="center" wrapText="1"/>
    </xf>
    <xf numFmtId="4" fontId="13" fillId="0" borderId="0" xfId="11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3" fillId="9" borderId="0" xfId="0" applyFont="1" applyFill="1" applyAlignment="1">
      <alignment vertical="center" wrapText="1"/>
    </xf>
    <xf numFmtId="164" fontId="26" fillId="6" borderId="13" xfId="28" applyNumberFormat="1" applyFont="1" applyFill="1" applyBorder="1" applyAlignment="1">
      <alignment horizontal="center" vertical="center" wrapText="1"/>
    </xf>
    <xf numFmtId="0" fontId="26" fillId="6" borderId="13" xfId="28" applyFont="1" applyFill="1" applyBorder="1" applyAlignment="1">
      <alignment horizontal="center" vertical="center" wrapText="1"/>
    </xf>
    <xf numFmtId="3" fontId="26" fillId="6" borderId="14" xfId="28" applyNumberFormat="1" applyFont="1" applyFill="1" applyBorder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vertical="center" wrapText="1"/>
    </xf>
    <xf numFmtId="3" fontId="21" fillId="37" borderId="34" xfId="0" applyNumberFormat="1" applyFont="1" applyFill="1" applyBorder="1" applyAlignment="1">
      <alignment wrapText="1"/>
    </xf>
    <xf numFmtId="4" fontId="21" fillId="0" borderId="18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3" fontId="17" fillId="17" borderId="36" xfId="0" applyNumberFormat="1" applyFont="1" applyFill="1" applyBorder="1"/>
    <xf numFmtId="3" fontId="12" fillId="0" borderId="36" xfId="0" applyNumberFormat="1" applyFont="1" applyBorder="1"/>
    <xf numFmtId="3" fontId="17" fillId="17" borderId="36" xfId="0" applyNumberFormat="1" applyFont="1" applyFill="1" applyBorder="1" applyAlignment="1">
      <alignment horizontal="right" vertical="center"/>
    </xf>
    <xf numFmtId="3" fontId="26" fillId="2" borderId="37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/>
    </xf>
    <xf numFmtId="4" fontId="21" fillId="0" borderId="3" xfId="0" applyNumberFormat="1" applyFont="1" applyBorder="1"/>
    <xf numFmtId="0" fontId="21" fillId="0" borderId="38" xfId="0" applyFont="1" applyBorder="1"/>
    <xf numFmtId="0" fontId="21" fillId="0" borderId="3" xfId="0" applyFont="1" applyBorder="1" applyAlignment="1">
      <alignment wrapText="1"/>
    </xf>
    <xf numFmtId="0" fontId="21" fillId="0" borderId="38" xfId="0" applyFont="1" applyBorder="1" applyAlignment="1">
      <alignment vertical="center" wrapText="1"/>
    </xf>
    <xf numFmtId="0" fontId="21" fillId="0" borderId="38" xfId="0" applyFont="1" applyBorder="1" applyAlignment="1">
      <alignment horizontal="left" vertical="center"/>
    </xf>
    <xf numFmtId="0" fontId="21" fillId="0" borderId="38" xfId="0" applyFont="1" applyBorder="1" applyAlignment="1">
      <alignment vertical="center"/>
    </xf>
    <xf numFmtId="0" fontId="21" fillId="0" borderId="39" xfId="0" applyFont="1" applyBorder="1"/>
    <xf numFmtId="0" fontId="21" fillId="0" borderId="40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6" fillId="2" borderId="44" xfId="11" applyFont="1" applyFill="1" applyBorder="1" applyAlignment="1">
      <alignment horizontal="center" vertical="center"/>
    </xf>
    <xf numFmtId="0" fontId="26" fillId="2" borderId="44" xfId="11" applyFont="1" applyFill="1" applyBorder="1" applyAlignment="1">
      <alignment vertical="center"/>
    </xf>
    <xf numFmtId="0" fontId="26" fillId="2" borderId="44" xfId="12" applyFont="1" applyFill="1" applyBorder="1" applyAlignment="1">
      <alignment horizontal="center" vertical="center" wrapText="1"/>
    </xf>
    <xf numFmtId="0" fontId="12" fillId="31" borderId="45" xfId="11" applyFont="1" applyFill="1" applyBorder="1"/>
    <xf numFmtId="0" fontId="26" fillId="2" borderId="45" xfId="11" applyFont="1" applyFill="1" applyBorder="1" applyAlignment="1">
      <alignment vertical="center"/>
    </xf>
    <xf numFmtId="3" fontId="26" fillId="2" borderId="45" xfId="11" applyNumberFormat="1" applyFont="1" applyFill="1" applyBorder="1" applyAlignment="1">
      <alignment horizontal="right" vertical="center"/>
    </xf>
    <xf numFmtId="0" fontId="12" fillId="0" borderId="38" xfId="11" applyFont="1" applyBorder="1" applyAlignment="1">
      <alignment horizontal="center"/>
    </xf>
    <xf numFmtId="0" fontId="21" fillId="9" borderId="38" xfId="0" applyFont="1" applyFill="1" applyBorder="1" applyAlignment="1">
      <alignment horizontal="left"/>
    </xf>
    <xf numFmtId="3" fontId="21" fillId="9" borderId="38" xfId="0" applyNumberFormat="1" applyFont="1" applyFill="1" applyBorder="1"/>
    <xf numFmtId="0" fontId="21" fillId="9" borderId="38" xfId="11" applyFont="1" applyFill="1" applyBorder="1" applyAlignment="1">
      <alignment horizontal="center" vertical="center" wrapText="1"/>
    </xf>
    <xf numFmtId="0" fontId="62" fillId="9" borderId="38" xfId="0" applyFont="1" applyFill="1" applyBorder="1"/>
    <xf numFmtId="0" fontId="21" fillId="9" borderId="38" xfId="0" applyFont="1" applyFill="1" applyBorder="1" applyAlignment="1">
      <alignment horizontal="left" vertical="center"/>
    </xf>
    <xf numFmtId="0" fontId="21" fillId="9" borderId="38" xfId="0" applyFont="1" applyFill="1" applyBorder="1" applyAlignment="1">
      <alignment horizontal="left" vertical="center" wrapText="1"/>
    </xf>
    <xf numFmtId="3" fontId="21" fillId="9" borderId="38" xfId="0" applyNumberFormat="1" applyFont="1" applyFill="1" applyBorder="1" applyAlignment="1">
      <alignment vertical="center"/>
    </xf>
    <xf numFmtId="2" fontId="21" fillId="4" borderId="0" xfId="2" applyNumberFormat="1" applyFont="1" applyFill="1" applyBorder="1" applyAlignment="1">
      <alignment horizontal="center" vertical="center"/>
    </xf>
    <xf numFmtId="4" fontId="21" fillId="4" borderId="0" xfId="2" applyNumberFormat="1" applyFont="1" applyFill="1" applyBorder="1" applyAlignment="1">
      <alignment horizontal="center" vertical="center"/>
    </xf>
    <xf numFmtId="4" fontId="21" fillId="4" borderId="0" xfId="2" applyNumberFormat="1" applyFont="1" applyFill="1" applyBorder="1" applyAlignment="1">
      <alignment horizontal="center"/>
    </xf>
    <xf numFmtId="2" fontId="21" fillId="0" borderId="0" xfId="2" applyNumberFormat="1" applyFont="1" applyBorder="1" applyAlignment="1">
      <alignment horizontal="center" vertical="center"/>
    </xf>
    <xf numFmtId="0" fontId="21" fillId="4" borderId="0" xfId="2" applyNumberFormat="1" applyFont="1" applyFill="1" applyBorder="1" applyAlignment="1">
      <alignment horizontal="center"/>
    </xf>
    <xf numFmtId="4" fontId="29" fillId="26" borderId="47" xfId="2" applyNumberFormat="1" applyFont="1" applyFill="1" applyBorder="1" applyAlignment="1">
      <alignment horizontal="center" vertical="center"/>
    </xf>
    <xf numFmtId="2" fontId="29" fillId="26" borderId="47" xfId="2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47" fillId="0" borderId="23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0" fontId="61" fillId="0" borderId="29" xfId="0" applyFont="1" applyBorder="1" applyAlignment="1">
      <alignment vertical="center" wrapText="1"/>
    </xf>
    <xf numFmtId="0" fontId="21" fillId="0" borderId="39" xfId="0" applyFont="1" applyBorder="1" applyAlignment="1">
      <alignment vertical="center"/>
    </xf>
    <xf numFmtId="0" fontId="21" fillId="0" borderId="39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9" borderId="2" xfId="0" applyFont="1" applyFill="1" applyBorder="1"/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3" fontId="12" fillId="0" borderId="3" xfId="0" applyNumberFormat="1" applyFont="1" applyBorder="1" applyAlignment="1">
      <alignment horizontal="left" wrapText="1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26" fillId="2" borderId="4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2" xfId="2" applyFont="1" applyFill="1" applyBorder="1" applyAlignment="1">
      <alignment horizontal="center" vertical="center"/>
    </xf>
    <xf numFmtId="0" fontId="35" fillId="0" borderId="0" xfId="2" applyFont="1" applyAlignment="1">
      <alignment horizontal="center"/>
    </xf>
    <xf numFmtId="0" fontId="26" fillId="2" borderId="2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6" fillId="12" borderId="2" xfId="2" applyFont="1" applyFill="1" applyBorder="1" applyAlignment="1">
      <alignment horizontal="left" vertical="center" wrapText="1"/>
    </xf>
    <xf numFmtId="0" fontId="26" fillId="12" borderId="3" xfId="2" applyFont="1" applyFill="1" applyBorder="1" applyAlignment="1">
      <alignment horizontal="left" vertical="center" wrapText="1"/>
    </xf>
    <xf numFmtId="0" fontId="26" fillId="12" borderId="2" xfId="2" applyFont="1" applyFill="1" applyBorder="1" applyAlignment="1">
      <alignment horizontal="center"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37" fillId="13" borderId="2" xfId="2" applyFont="1" applyFill="1" applyBorder="1" applyAlignment="1">
      <alignment horizontal="center"/>
    </xf>
    <xf numFmtId="0" fontId="26" fillId="12" borderId="3" xfId="2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6" fillId="2" borderId="4" xfId="0" applyFont="1" applyFill="1" applyBorder="1"/>
    <xf numFmtId="0" fontId="17" fillId="3" borderId="3" xfId="38" applyFont="1" applyFill="1" applyBorder="1" applyAlignment="1">
      <alignment horizontal="center" vertical="center"/>
    </xf>
    <xf numFmtId="0" fontId="26" fillId="2" borderId="14" xfId="38" applyFont="1" applyFill="1" applyBorder="1" applyAlignment="1">
      <alignment vertical="center"/>
    </xf>
    <xf numFmtId="0" fontId="29" fillId="16" borderId="3" xfId="0" applyFont="1" applyFill="1" applyBorder="1" applyAlignment="1">
      <alignment horizontal="center" vertical="center"/>
    </xf>
    <xf numFmtId="0" fontId="14" fillId="0" borderId="0" xfId="38" applyFont="1" applyAlignment="1">
      <alignment horizontal="center" vertical="center"/>
    </xf>
    <xf numFmtId="0" fontId="13" fillId="0" borderId="0" xfId="0" applyFont="1"/>
    <xf numFmtId="0" fontId="49" fillId="0" borderId="0" xfId="0" applyFont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42" fillId="4" borderId="0" xfId="11" applyFont="1" applyFill="1" applyAlignment="1">
      <alignment horizontal="left" vertical="center" wrapText="1"/>
    </xf>
    <xf numFmtId="3" fontId="34" fillId="0" borderId="0" xfId="28" applyNumberFormat="1" applyFont="1" applyAlignment="1">
      <alignment horizontal="right"/>
    </xf>
    <xf numFmtId="0" fontId="34" fillId="0" borderId="0" xfId="28" applyFont="1"/>
    <xf numFmtId="0" fontId="14" fillId="0" borderId="0" xfId="28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4" fillId="0" borderId="0" xfId="12" applyFont="1" applyAlignment="1">
      <alignment horizontal="center" vertical="center"/>
    </xf>
    <xf numFmtId="0" fontId="26" fillId="2" borderId="4" xfId="12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0" fontId="46" fillId="0" borderId="24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49" fontId="47" fillId="0" borderId="20" xfId="0" applyNumberFormat="1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center" vertical="center"/>
    </xf>
    <xf numFmtId="49" fontId="47" fillId="0" borderId="23" xfId="0" applyNumberFormat="1" applyFont="1" applyBorder="1" applyAlignment="1">
      <alignment horizontal="center" vertical="center"/>
    </xf>
    <xf numFmtId="4" fontId="47" fillId="0" borderId="20" xfId="0" applyNumberFormat="1" applyFont="1" applyBorder="1" applyAlignment="1">
      <alignment horizontal="right" vertical="center"/>
    </xf>
    <xf numFmtId="4" fontId="47" fillId="0" borderId="22" xfId="0" applyNumberFormat="1" applyFont="1" applyBorder="1" applyAlignment="1">
      <alignment horizontal="right" vertical="center"/>
    </xf>
    <xf numFmtId="4" fontId="47" fillId="0" borderId="23" xfId="0" applyNumberFormat="1" applyFont="1" applyBorder="1" applyAlignment="1">
      <alignment horizontal="right" vertical="center"/>
    </xf>
    <xf numFmtId="4" fontId="46" fillId="9" borderId="20" xfId="0" applyNumberFormat="1" applyFont="1" applyFill="1" applyBorder="1" applyAlignment="1">
      <alignment horizontal="center" vertical="center"/>
    </xf>
    <xf numFmtId="4" fontId="46" fillId="9" borderId="22" xfId="0" applyNumberFormat="1" applyFont="1" applyFill="1" applyBorder="1" applyAlignment="1">
      <alignment horizontal="center" vertical="center"/>
    </xf>
    <xf numFmtId="4" fontId="46" fillId="9" borderId="23" xfId="0" applyNumberFormat="1" applyFont="1" applyFill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14" fontId="47" fillId="0" borderId="23" xfId="0" applyNumberFormat="1" applyFont="1" applyBorder="1" applyAlignment="1">
      <alignment horizontal="center" vertical="center"/>
    </xf>
    <xf numFmtId="14" fontId="47" fillId="0" borderId="22" xfId="0" applyNumberFormat="1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60" fillId="36" borderId="24" xfId="0" applyFont="1" applyFill="1" applyBorder="1" applyAlignment="1">
      <alignment horizontal="center" vertical="center"/>
    </xf>
    <xf numFmtId="0" fontId="60" fillId="36" borderId="26" xfId="0" applyFont="1" applyFill="1" applyBorder="1" applyAlignment="1">
      <alignment horizontal="center" vertical="center"/>
    </xf>
    <xf numFmtId="4" fontId="60" fillId="36" borderId="20" xfId="0" applyNumberFormat="1" applyFont="1" applyFill="1" applyBorder="1" applyAlignment="1">
      <alignment horizontal="center" vertical="center" wrapText="1"/>
    </xf>
    <xf numFmtId="4" fontId="60" fillId="36" borderId="23" xfId="0" applyNumberFormat="1" applyFont="1" applyFill="1" applyBorder="1" applyAlignment="1">
      <alignment horizontal="center" vertical="center" wrapText="1"/>
    </xf>
    <xf numFmtId="4" fontId="46" fillId="0" borderId="20" xfId="0" applyNumberFormat="1" applyFont="1" applyBorder="1" applyAlignment="1">
      <alignment horizontal="center" vertical="center"/>
    </xf>
    <xf numFmtId="4" fontId="46" fillId="0" borderId="22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14" fontId="60" fillId="36" borderId="20" xfId="0" applyNumberFormat="1" applyFont="1" applyFill="1" applyBorder="1" applyAlignment="1">
      <alignment horizontal="center" vertical="center" wrapText="1"/>
    </xf>
    <xf numFmtId="14" fontId="60" fillId="36" borderId="23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vertical="center" wrapText="1"/>
    </xf>
    <xf numFmtId="0" fontId="29" fillId="24" borderId="3" xfId="0" applyFont="1" applyFill="1" applyBorder="1" applyAlignment="1">
      <alignment vertical="center" wrapText="1"/>
    </xf>
    <xf numFmtId="0" fontId="29" fillId="34" borderId="2" xfId="0" applyFont="1" applyFill="1" applyBorder="1" applyAlignment="1">
      <alignment horizontal="center" vertical="center" wrapText="1"/>
    </xf>
    <xf numFmtId="0" fontId="30" fillId="34" borderId="3" xfId="0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center" wrapText="1"/>
    </xf>
    <xf numFmtId="0" fontId="29" fillId="29" borderId="2" xfId="0" applyFont="1" applyFill="1" applyBorder="1" applyAlignment="1">
      <alignment horizontal="center" vertical="center" wrapText="1"/>
    </xf>
    <xf numFmtId="0" fontId="30" fillId="29" borderId="3" xfId="0" applyFont="1" applyFill="1" applyBorder="1" applyAlignment="1">
      <alignment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34" fillId="0" borderId="0" xfId="36" applyFont="1"/>
    <xf numFmtId="0" fontId="14" fillId="0" borderId="0" xfId="36" applyFont="1" applyAlignment="1">
      <alignment horizontal="center"/>
    </xf>
    <xf numFmtId="0" fontId="21" fillId="26" borderId="30" xfId="36" applyFont="1" applyFill="1" applyBorder="1"/>
    <xf numFmtId="0" fontId="56" fillId="26" borderId="31" xfId="2" applyFont="1" applyFill="1" applyBorder="1" applyAlignment="1">
      <alignment horizontal="center" vertical="center" wrapText="1"/>
    </xf>
    <xf numFmtId="0" fontId="56" fillId="26" borderId="46" xfId="2" applyFont="1" applyFill="1" applyBorder="1" applyAlignment="1">
      <alignment horizontal="center" vertical="center" wrapText="1"/>
    </xf>
    <xf numFmtId="0" fontId="46" fillId="26" borderId="31" xfId="2" applyFont="1" applyFill="1" applyBorder="1" applyAlignment="1">
      <alignment horizontal="center" vertical="center" wrapText="1"/>
    </xf>
    <xf numFmtId="0" fontId="46" fillId="26" borderId="46" xfId="2" applyFont="1" applyFill="1" applyBorder="1" applyAlignment="1">
      <alignment horizontal="center" vertical="center" wrapText="1"/>
    </xf>
    <xf numFmtId="0" fontId="56" fillId="26" borderId="32" xfId="2" applyFont="1" applyFill="1" applyBorder="1" applyAlignment="1">
      <alignment horizontal="center" vertical="center" wrapText="1"/>
    </xf>
    <xf numFmtId="0" fontId="34" fillId="0" borderId="0" xfId="37" applyFont="1"/>
    <xf numFmtId="0" fontId="55" fillId="14" borderId="1" xfId="37" applyFont="1" applyFill="1" applyBorder="1" applyAlignment="1">
      <alignment horizontal="center"/>
    </xf>
    <xf numFmtId="0" fontId="21" fillId="9" borderId="0" xfId="37" applyFont="1" applyFill="1"/>
    <xf numFmtId="3" fontId="18" fillId="25" borderId="31" xfId="37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9" borderId="0" xfId="37" applyFont="1" applyFill="1" applyAlignment="1">
      <alignment wrapText="1"/>
    </xf>
    <xf numFmtId="0" fontId="0" fillId="9" borderId="0" xfId="0" applyFill="1"/>
    <xf numFmtId="0" fontId="21" fillId="9" borderId="0" xfId="37" applyFont="1" applyFill="1" applyAlignment="1">
      <alignment horizontal="left"/>
    </xf>
    <xf numFmtId="0" fontId="51" fillId="0" borderId="14" xfId="37" applyFont="1" applyBorder="1" applyAlignment="1">
      <alignment horizontal="right"/>
    </xf>
    <xf numFmtId="0" fontId="59" fillId="0" borderId="2" xfId="0" applyFont="1" applyBorder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1 2" xfId="31" xr:uid="{C99B6DC4-8A46-4F52-8B57-6BC77BEA40A9}"/>
    <cellStyle name="Normálna 11 2 2" xfId="49" xr:uid="{63B7CA4C-4376-4865-9F18-24C5BC316515}"/>
    <cellStyle name="Normálna 12" xfId="27" xr:uid="{00000000-0005-0000-0000-000004000000}"/>
    <cellStyle name="Normálna 12 2" xfId="33" xr:uid="{F76B0DB6-DE57-4FB6-A380-38D9C8053ADB}"/>
    <cellStyle name="Normálna 12 3" xfId="35" xr:uid="{53BDB5A8-E057-41E5-8C19-BA944CC18181}"/>
    <cellStyle name="Normálna 13" xfId="28" xr:uid="{00000000-0005-0000-0000-000005000000}"/>
    <cellStyle name="Normálna 13 2" xfId="32" xr:uid="{B7244BA8-F247-498E-ADE2-E6227A7321F5}"/>
    <cellStyle name="Normálna 14" xfId="29" xr:uid="{00000000-0005-0000-0000-000006000000}"/>
    <cellStyle name="Normálna 14 2" xfId="37" xr:uid="{CD9F5E34-AE75-429D-8E4C-EA3DF7427BD4}"/>
    <cellStyle name="Normálna 15" xfId="30" xr:uid="{615BB169-64E3-4092-AAFD-954A29086734}"/>
    <cellStyle name="Normálna 15 2" xfId="48" xr:uid="{842C2B17-0730-4B54-85B7-8845130268AF}"/>
    <cellStyle name="Normálna 16" xfId="34" xr:uid="{9B70B4CE-FF5F-4D81-8430-FB0FCE99C7AD}"/>
    <cellStyle name="Normálna 17" xfId="36" xr:uid="{2C1FE4FB-F292-4FB3-AD4C-E1E3C80D4675}"/>
    <cellStyle name="Normálna 18" xfId="38" xr:uid="{47CD9248-9CB7-4997-9E44-F50CA93712B4}"/>
    <cellStyle name="Normálna 19" xfId="39" xr:uid="{F4DC07EE-CB9E-4E25-A3A5-ED9446A66BB6}"/>
    <cellStyle name="Normálna 2" xfId="4" xr:uid="{00000000-0005-0000-0000-000007000000}"/>
    <cellStyle name="Normálna 2 2" xfId="40" xr:uid="{64231CB5-8033-4EED-838E-5733A807E390}"/>
    <cellStyle name="Normálna 20" xfId="47" xr:uid="{DEF4DD9F-BF6B-4D97-A0CA-DD9195F552DB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2 5" xfId="41" xr:uid="{87C0D2E2-9EC0-4FF4-A1D3-D34556C7302A}"/>
    <cellStyle name="Normálne 2 6" xfId="43" xr:uid="{5D7B5AEE-5122-4523-8563-D45902C8A199}"/>
    <cellStyle name="Normálne 2 7" xfId="45" xr:uid="{8B57D4F4-C6D7-405E-9DDD-CC3C8D7EBE01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  <cellStyle name="Normálne 3 4" xfId="42" xr:uid="{43BF8765-F3DE-4777-AE79-BA07702FEA76}"/>
    <cellStyle name="Normálne 3 5" xfId="44" xr:uid="{477C9CBC-EC7F-41E2-A0B7-74D504C6682B}"/>
    <cellStyle name="Normálne 3 6" xfId="46" xr:uid="{82B2E588-C5B5-47C9-8319-43128496CB6E}"/>
  </cellStyles>
  <dxfs count="0"/>
  <tableStyles count="0" defaultTableStyle="TableStyleMedium2" defaultPivotStyle="PivotStyleLight16"/>
  <colors>
    <mruColors>
      <color rgb="FF8DB4E2"/>
      <color rgb="FFC5D9F1"/>
      <color rgb="FF36609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</a:t>
            </a:r>
            <a:r>
              <a:rPr lang="sk-SK"/>
              <a:t>J DLHOVEJ SLUŽBY</a:t>
            </a:r>
            <a:r>
              <a:rPr lang="sk-SK" baseline="0"/>
              <a:t> V ROKOCH 2020-2025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delete val="1"/>
          </c:dLbls>
          <c:cat>
            <c:numRef>
              <c:f>Vývoj_dlhovej_služby!$C$6:$H$6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Vývoj_dlhovej_služby!$C$9:$H$9</c:f>
              <c:numCache>
                <c:formatCode>#,##0</c:formatCode>
                <c:ptCount val="6"/>
                <c:pt idx="0">
                  <c:v>13686</c:v>
                </c:pt>
                <c:pt idx="1">
                  <c:v>11680</c:v>
                </c:pt>
                <c:pt idx="2">
                  <c:v>12374</c:v>
                </c:pt>
                <c:pt idx="3">
                  <c:v>11244</c:v>
                </c:pt>
                <c:pt idx="4">
                  <c:v>13270</c:v>
                </c:pt>
                <c:pt idx="5">
                  <c:v>17777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6FF-802B-02A512CC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9957200"/>
        <c:axId val="191789456"/>
      </c:areaChart>
      <c:catAx>
        <c:axId val="2199572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789456"/>
        <c:crosses val="autoZero"/>
        <c:auto val="1"/>
        <c:lblAlgn val="ctr"/>
        <c:lblOffset val="100"/>
        <c:noMultiLvlLbl val="0"/>
      </c:catAx>
      <c:valAx>
        <c:axId val="1917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995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21</xdr:row>
      <xdr:rowOff>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32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21</xdr:row>
      <xdr:rowOff>0</xdr:rowOff>
    </xdr:from>
    <xdr:ext cx="184727" cy="937625"/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AC7C81F1-C85C-4A08-86BC-593BDF5F0981}"/>
            </a:ext>
          </a:extLst>
        </xdr:cNvPr>
        <xdr:cNvSpPr/>
      </xdr:nvSpPr>
      <xdr:spPr>
        <a:xfrm>
          <a:off x="4122447" y="4762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608143B9-578F-4484-93B8-F14A690818E8}"/>
            </a:ext>
          </a:extLst>
        </xdr:cNvPr>
        <xdr:cNvSpPr/>
      </xdr:nvSpPr>
      <xdr:spPr>
        <a:xfrm>
          <a:off x="4122447" y="8191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2" name="Obdĺžnik 4">
          <a:extLst>
            <a:ext uri="{FF2B5EF4-FFF2-40B4-BE49-F238E27FC236}">
              <a16:creationId xmlns:a16="http://schemas.microsoft.com/office/drawing/2014/main" id="{02AE5365-4636-4F0B-BBC2-8F469B1DB212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26</xdr:row>
      <xdr:rowOff>2670</xdr:rowOff>
    </xdr:from>
    <xdr:ext cx="184727" cy="937625"/>
    <xdr:sp macro="" textlink="">
      <xdr:nvSpPr>
        <xdr:cNvPr id="13" name="Obdĺžnik 5">
          <a:extLst>
            <a:ext uri="{FF2B5EF4-FFF2-40B4-BE49-F238E27FC236}">
              <a16:creationId xmlns:a16="http://schemas.microsoft.com/office/drawing/2014/main" id="{54B1051C-40A5-44DB-A026-20D99D87E6B1}"/>
            </a:ext>
          </a:extLst>
        </xdr:cNvPr>
        <xdr:cNvSpPr/>
      </xdr:nvSpPr>
      <xdr:spPr>
        <a:xfrm>
          <a:off x="4122447" y="62891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4" name="Obdĺžnik 6">
          <a:extLst>
            <a:ext uri="{FF2B5EF4-FFF2-40B4-BE49-F238E27FC236}">
              <a16:creationId xmlns:a16="http://schemas.microsoft.com/office/drawing/2014/main" id="{564DEB23-B9EF-415F-A508-90E15EAB4A6D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24</xdr:row>
      <xdr:rowOff>2670</xdr:rowOff>
    </xdr:from>
    <xdr:ext cx="184727" cy="937625"/>
    <xdr:sp macro="" textlink="">
      <xdr:nvSpPr>
        <xdr:cNvPr id="15" name="Obdĺžnik 7">
          <a:extLst>
            <a:ext uri="{FF2B5EF4-FFF2-40B4-BE49-F238E27FC236}">
              <a16:creationId xmlns:a16="http://schemas.microsoft.com/office/drawing/2014/main" id="{7978C585-38E1-48D3-871B-8E1618664850}"/>
            </a:ext>
          </a:extLst>
        </xdr:cNvPr>
        <xdr:cNvSpPr/>
      </xdr:nvSpPr>
      <xdr:spPr>
        <a:xfrm>
          <a:off x="4122447" y="57176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32</xdr:row>
      <xdr:rowOff>0</xdr:rowOff>
    </xdr:from>
    <xdr:ext cx="184727" cy="937625"/>
    <xdr:sp macro="" textlink="">
      <xdr:nvSpPr>
        <xdr:cNvPr id="16" name="Obdĺžnik 8">
          <a:extLst>
            <a:ext uri="{FF2B5EF4-FFF2-40B4-BE49-F238E27FC236}">
              <a16:creationId xmlns:a16="http://schemas.microsoft.com/office/drawing/2014/main" id="{7F774068-E052-4194-B5A2-1DA4155A4ADC}"/>
            </a:ext>
          </a:extLst>
        </xdr:cNvPr>
        <xdr:cNvSpPr/>
      </xdr:nvSpPr>
      <xdr:spPr>
        <a:xfrm>
          <a:off x="4122447" y="7620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21</xdr:row>
      <xdr:rowOff>161926</xdr:rowOff>
    </xdr:from>
    <xdr:to>
      <xdr:col>7</xdr:col>
      <xdr:colOff>133350</xdr:colOff>
      <xdr:row>35</xdr:row>
      <xdr:rowOff>14288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E0E7799-31DB-AB61-DF92-10748FC5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L26"/>
  <sheetViews>
    <sheetView tabSelected="1" workbookViewId="0">
      <selection activeCell="B3" sqref="B3:L23"/>
    </sheetView>
  </sheetViews>
  <sheetFormatPr defaultRowHeight="14.25" x14ac:dyDescent="0.2"/>
  <cols>
    <col min="1" max="1" width="1.85546875" style="1" customWidth="1"/>
    <col min="2" max="2" width="4.140625" style="1" customWidth="1"/>
    <col min="3" max="3" width="35.5703125" style="1" customWidth="1"/>
    <col min="4" max="4" width="14.140625" style="1" customWidth="1"/>
    <col min="5" max="5" width="11.5703125" style="1" customWidth="1"/>
    <col min="6" max="6" width="9.85546875" style="1" customWidth="1"/>
    <col min="7" max="7" width="10.42578125" style="1" customWidth="1"/>
    <col min="8" max="8" width="13.42578125" style="1" customWidth="1"/>
    <col min="9" max="9" width="11.140625" style="1" customWidth="1"/>
    <col min="10" max="10" width="9.85546875" style="1" customWidth="1"/>
    <col min="11" max="11" width="12" style="1" customWidth="1"/>
    <col min="12" max="12" width="14.42578125" style="1" customWidth="1"/>
    <col min="13" max="13" width="9.140625" style="1" customWidth="1"/>
    <col min="14" max="16384" width="9.140625" style="1"/>
  </cols>
  <sheetData>
    <row r="3" spans="2:12" ht="18.75" customHeight="1" x14ac:dyDescent="0.25">
      <c r="B3" s="18"/>
      <c r="C3" s="535" t="s">
        <v>617</v>
      </c>
      <c r="D3" s="535"/>
      <c r="E3" s="535"/>
      <c r="F3" s="535"/>
      <c r="G3" s="535"/>
      <c r="H3" s="535"/>
      <c r="I3" s="535"/>
      <c r="J3" s="535"/>
      <c r="K3" s="535"/>
      <c r="L3" s="18"/>
    </row>
    <row r="4" spans="2:12" ht="15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ht="38.25" x14ac:dyDescent="0.2">
      <c r="B5" s="33"/>
      <c r="C5" s="19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1" t="s">
        <v>9</v>
      </c>
    </row>
    <row r="6" spans="2:12" x14ac:dyDescent="0.2">
      <c r="B6" s="411" t="s">
        <v>10</v>
      </c>
      <c r="C6" s="22" t="s">
        <v>11</v>
      </c>
      <c r="D6" s="23">
        <v>288026.73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4">
        <f t="shared" ref="L6:L23" si="0">D6+E6+F6+G6+H6+I6+J6+K6</f>
        <v>288026.73</v>
      </c>
    </row>
    <row r="7" spans="2:12" x14ac:dyDescent="0.2">
      <c r="B7" s="401" t="s">
        <v>12</v>
      </c>
      <c r="C7" s="25" t="s">
        <v>13</v>
      </c>
      <c r="D7" s="26">
        <v>196465996.72999999</v>
      </c>
      <c r="E7" s="26">
        <v>67175673.439999998</v>
      </c>
      <c r="F7" s="26">
        <v>1613748.47</v>
      </c>
      <c r="G7" s="26">
        <v>6164346.75</v>
      </c>
      <c r="H7" s="26">
        <v>1351091.82</v>
      </c>
      <c r="I7" s="26">
        <v>9856891.3699999992</v>
      </c>
      <c r="J7" s="26">
        <v>6040.68</v>
      </c>
      <c r="K7" s="26">
        <v>346590</v>
      </c>
      <c r="L7" s="27">
        <f t="shared" si="0"/>
        <v>282980379.25999999</v>
      </c>
    </row>
    <row r="8" spans="2:12" x14ac:dyDescent="0.2">
      <c r="B8" s="401" t="s">
        <v>14</v>
      </c>
      <c r="C8" s="25" t="s">
        <v>15</v>
      </c>
      <c r="D8" s="26">
        <v>22732638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7">
        <f t="shared" si="0"/>
        <v>22732638</v>
      </c>
    </row>
    <row r="9" spans="2:12" x14ac:dyDescent="0.2">
      <c r="B9" s="401" t="s">
        <v>16</v>
      </c>
      <c r="C9" s="25" t="s">
        <v>17</v>
      </c>
      <c r="D9" s="26">
        <v>52319.96</v>
      </c>
      <c r="E9" s="26">
        <v>30609.34</v>
      </c>
      <c r="F9" s="26">
        <v>11081.75</v>
      </c>
      <c r="G9" s="26">
        <v>11691.15</v>
      </c>
      <c r="H9" s="26">
        <v>0</v>
      </c>
      <c r="I9" s="26">
        <v>20733.8</v>
      </c>
      <c r="J9" s="26">
        <v>0</v>
      </c>
      <c r="K9" s="26">
        <v>0</v>
      </c>
      <c r="L9" s="27">
        <f t="shared" si="0"/>
        <v>126436</v>
      </c>
    </row>
    <row r="10" spans="2:12" x14ac:dyDescent="0.2">
      <c r="B10" s="401" t="s">
        <v>18</v>
      </c>
      <c r="C10" s="25" t="s">
        <v>19</v>
      </c>
      <c r="D10" s="26">
        <v>86291240.549999997</v>
      </c>
      <c r="E10" s="26">
        <v>0</v>
      </c>
      <c r="F10" s="26">
        <v>0</v>
      </c>
      <c r="G10" s="26">
        <v>0</v>
      </c>
      <c r="H10" s="26">
        <v>0</v>
      </c>
      <c r="I10" s="26">
        <v>7415.4</v>
      </c>
      <c r="J10" s="26">
        <v>0</v>
      </c>
      <c r="K10" s="26">
        <v>0</v>
      </c>
      <c r="L10" s="27">
        <f t="shared" si="0"/>
        <v>86298655.950000003</v>
      </c>
    </row>
    <row r="11" spans="2:12" x14ac:dyDescent="0.2">
      <c r="B11" s="401" t="s">
        <v>20</v>
      </c>
      <c r="C11" s="25" t="s">
        <v>21</v>
      </c>
      <c r="D11" s="26">
        <f>728839.52</f>
        <v>728839.52</v>
      </c>
      <c r="E11" s="26">
        <f>465.55+60568.18</f>
        <v>61033.73</v>
      </c>
      <c r="F11" s="26">
        <v>194494.01</v>
      </c>
      <c r="G11" s="26">
        <v>1100</v>
      </c>
      <c r="H11" s="26">
        <v>105.73</v>
      </c>
      <c r="I11" s="26">
        <v>25003.14</v>
      </c>
      <c r="J11" s="26">
        <v>0</v>
      </c>
      <c r="K11" s="26">
        <v>0</v>
      </c>
      <c r="L11" s="27">
        <f t="shared" si="0"/>
        <v>1010576.13</v>
      </c>
    </row>
    <row r="12" spans="2:12" x14ac:dyDescent="0.2">
      <c r="B12" s="401" t="s">
        <v>22</v>
      </c>
      <c r="C12" s="25" t="s">
        <v>23</v>
      </c>
      <c r="D12" s="26">
        <v>8740503.4499999993</v>
      </c>
      <c r="E12" s="26">
        <v>147839.16</v>
      </c>
      <c r="F12" s="26">
        <v>113281.17</v>
      </c>
      <c r="G12" s="26">
        <v>378648.23</v>
      </c>
      <c r="H12" s="26">
        <v>52334</v>
      </c>
      <c r="I12" s="26">
        <v>1703149.1</v>
      </c>
      <c r="J12" s="26">
        <v>3277.92</v>
      </c>
      <c r="K12" s="26">
        <v>24387.68</v>
      </c>
      <c r="L12" s="27">
        <f t="shared" si="0"/>
        <v>11163420.709999999</v>
      </c>
    </row>
    <row r="13" spans="2:12" x14ac:dyDescent="0.2">
      <c r="B13" s="412" t="s">
        <v>24</v>
      </c>
      <c r="C13" s="28" t="s">
        <v>25</v>
      </c>
      <c r="D13" s="29">
        <v>106771.39</v>
      </c>
      <c r="E13" s="29">
        <v>6551.78</v>
      </c>
      <c r="F13" s="29">
        <v>30264.77</v>
      </c>
      <c r="G13" s="29">
        <v>174154.53</v>
      </c>
      <c r="H13" s="29">
        <v>11192.9</v>
      </c>
      <c r="I13" s="29">
        <v>276468.34000000003</v>
      </c>
      <c r="J13" s="29">
        <v>1606.29</v>
      </c>
      <c r="K13" s="29">
        <v>4294.3500000000004</v>
      </c>
      <c r="L13" s="30">
        <f t="shared" si="0"/>
        <v>611304.35</v>
      </c>
    </row>
    <row r="14" spans="2:12" customFormat="1" ht="15" x14ac:dyDescent="0.25">
      <c r="B14" s="413"/>
      <c r="C14" s="31" t="s">
        <v>26</v>
      </c>
      <c r="D14" s="32">
        <f>SUM(D6:D13)</f>
        <v>315406336.32999992</v>
      </c>
      <c r="E14" s="32">
        <f t="shared" ref="E14:K14" si="1">SUM(E6:E13)</f>
        <v>67421707.450000003</v>
      </c>
      <c r="F14" s="32">
        <f t="shared" si="1"/>
        <v>1962870.17</v>
      </c>
      <c r="G14" s="32">
        <f t="shared" si="1"/>
        <v>6729940.6600000011</v>
      </c>
      <c r="H14" s="32">
        <f t="shared" si="1"/>
        <v>1414724.45</v>
      </c>
      <c r="I14" s="32">
        <f t="shared" si="1"/>
        <v>11889661.15</v>
      </c>
      <c r="J14" s="32">
        <f t="shared" si="1"/>
        <v>10924.89</v>
      </c>
      <c r="K14" s="32">
        <f t="shared" si="1"/>
        <v>375272.02999999997</v>
      </c>
      <c r="L14" s="32">
        <f t="shared" si="0"/>
        <v>405211437.12999988</v>
      </c>
    </row>
    <row r="15" spans="2:12" customFormat="1" ht="15" x14ac:dyDescent="0.25">
      <c r="B15" s="411" t="s">
        <v>27</v>
      </c>
      <c r="C15" s="22" t="s">
        <v>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4">
        <f t="shared" si="0"/>
        <v>0</v>
      </c>
    </row>
    <row r="16" spans="2:12" customFormat="1" ht="15" x14ac:dyDescent="0.25">
      <c r="B16" s="401" t="s">
        <v>29</v>
      </c>
      <c r="C16" s="25" t="s">
        <v>30</v>
      </c>
      <c r="D16" s="26">
        <v>203126333.18000001</v>
      </c>
      <c r="E16" s="26">
        <v>-289588.61</v>
      </c>
      <c r="F16" s="26">
        <v>-341521.26</v>
      </c>
      <c r="G16" s="26">
        <v>-350944.2</v>
      </c>
      <c r="H16" s="26">
        <v>-28316.85</v>
      </c>
      <c r="I16" s="26">
        <v>-259662.84</v>
      </c>
      <c r="J16" s="26">
        <v>-17476.73</v>
      </c>
      <c r="K16" s="26">
        <v>-102999.95</v>
      </c>
      <c r="L16" s="27">
        <f t="shared" si="0"/>
        <v>201735822.74000004</v>
      </c>
    </row>
    <row r="17" spans="2:12" customFormat="1" ht="15" x14ac:dyDescent="0.25">
      <c r="B17" s="401" t="s">
        <v>31</v>
      </c>
      <c r="C17" s="25" t="s">
        <v>32</v>
      </c>
      <c r="D17" s="26">
        <v>627237.46</v>
      </c>
      <c r="E17" s="26">
        <v>52816.58</v>
      </c>
      <c r="F17" s="26">
        <v>20032.169999999998</v>
      </c>
      <c r="G17" s="26">
        <f>310232.54-1</f>
        <v>310231.53999999998</v>
      </c>
      <c r="H17" s="26">
        <v>32015.08</v>
      </c>
      <c r="I17" s="26">
        <v>47548.82</v>
      </c>
      <c r="J17" s="26">
        <v>408.87</v>
      </c>
      <c r="K17" s="26">
        <v>3500</v>
      </c>
      <c r="L17" s="27">
        <f t="shared" si="0"/>
        <v>1093790.52</v>
      </c>
    </row>
    <row r="18" spans="2:12" customFormat="1" ht="15" x14ac:dyDescent="0.25">
      <c r="B18" s="401" t="s">
        <v>33</v>
      </c>
      <c r="C18" s="25" t="s">
        <v>19</v>
      </c>
      <c r="D18" s="26">
        <v>769754.79</v>
      </c>
      <c r="E18" s="26">
        <v>66930609.450000003</v>
      </c>
      <c r="F18" s="26">
        <v>1793174.85</v>
      </c>
      <c r="G18" s="26">
        <v>6164346.75</v>
      </c>
      <c r="H18" s="26">
        <v>1351197.55</v>
      </c>
      <c r="I18" s="26">
        <v>9638907.2100000009</v>
      </c>
      <c r="J18" s="26">
        <v>6040.68</v>
      </c>
      <c r="K18" s="26">
        <v>346590</v>
      </c>
      <c r="L18" s="27">
        <f t="shared" si="0"/>
        <v>87000621.280000001</v>
      </c>
    </row>
    <row r="19" spans="2:12" customFormat="1" ht="15" x14ac:dyDescent="0.25">
      <c r="B19" s="401" t="s">
        <v>34</v>
      </c>
      <c r="C19" s="25" t="s">
        <v>35</v>
      </c>
      <c r="D19" s="26">
        <v>5191079.33</v>
      </c>
      <c r="E19" s="26">
        <v>135174.13</v>
      </c>
      <c r="F19" s="26">
        <v>12670.04</v>
      </c>
      <c r="G19" s="26">
        <v>6020.37</v>
      </c>
      <c r="H19" s="26">
        <v>6019.94</v>
      </c>
      <c r="I19" s="26">
        <v>67108.67</v>
      </c>
      <c r="J19" s="26">
        <v>1748.93</v>
      </c>
      <c r="K19" s="26">
        <v>5607.68</v>
      </c>
      <c r="L19" s="27">
        <f t="shared" si="0"/>
        <v>5425429.0899999999</v>
      </c>
    </row>
    <row r="20" spans="2:12" customFormat="1" ht="15" x14ac:dyDescent="0.25">
      <c r="B20" s="401" t="s">
        <v>36</v>
      </c>
      <c r="C20" s="25" t="s">
        <v>37</v>
      </c>
      <c r="D20" s="26">
        <v>5221191.7300000004</v>
      </c>
      <c r="E20" s="26">
        <v>296821.78000000003</v>
      </c>
      <c r="F20" s="26">
        <v>457634.7</v>
      </c>
      <c r="G20" s="26">
        <f>563960.48</f>
        <v>563960.48</v>
      </c>
      <c r="H20" s="26">
        <v>48615.83</v>
      </c>
      <c r="I20" s="26">
        <v>2128254.52</v>
      </c>
      <c r="J20" s="26">
        <v>20203.14</v>
      </c>
      <c r="K20" s="26">
        <v>122574.3</v>
      </c>
      <c r="L20" s="27">
        <f t="shared" si="0"/>
        <v>8859256.4800000023</v>
      </c>
    </row>
    <row r="21" spans="2:12" customFormat="1" ht="15" x14ac:dyDescent="0.25">
      <c r="B21" s="401" t="s">
        <v>38</v>
      </c>
      <c r="C21" s="25" t="s">
        <v>40</v>
      </c>
      <c r="D21" s="26">
        <v>82693916.739999995</v>
      </c>
      <c r="E21" s="26">
        <v>295874.12</v>
      </c>
      <c r="F21" s="26">
        <v>20879.669999999998</v>
      </c>
      <c r="G21" s="26">
        <v>36325.72</v>
      </c>
      <c r="H21" s="26">
        <v>5192.8999999999996</v>
      </c>
      <c r="I21" s="26">
        <v>267504.77</v>
      </c>
      <c r="J21" s="26">
        <v>0</v>
      </c>
      <c r="K21" s="26">
        <v>0</v>
      </c>
      <c r="L21" s="27">
        <f t="shared" si="0"/>
        <v>83319693.920000002</v>
      </c>
    </row>
    <row r="22" spans="2:12" customFormat="1" ht="15" x14ac:dyDescent="0.25">
      <c r="B22" s="412" t="s">
        <v>39</v>
      </c>
      <c r="C22" s="28" t="s">
        <v>41</v>
      </c>
      <c r="D22" s="29">
        <v>17776823.100000001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30">
        <f t="shared" si="0"/>
        <v>17776823.100000001</v>
      </c>
    </row>
    <row r="23" spans="2:12" customFormat="1" ht="15.75" x14ac:dyDescent="0.25">
      <c r="B23" s="34"/>
      <c r="C23" s="31" t="s">
        <v>42</v>
      </c>
      <c r="D23" s="32">
        <f>SUM(D15:D22)</f>
        <v>315406336.33000004</v>
      </c>
      <c r="E23" s="32">
        <f t="shared" ref="E23:K23" si="2">SUM(E15:E22)</f>
        <v>67421707.450000003</v>
      </c>
      <c r="F23" s="32">
        <f t="shared" si="2"/>
        <v>1962870.17</v>
      </c>
      <c r="G23" s="32">
        <f t="shared" si="2"/>
        <v>6729940.6599999992</v>
      </c>
      <c r="H23" s="32">
        <f t="shared" si="2"/>
        <v>1414724.45</v>
      </c>
      <c r="I23" s="32">
        <f t="shared" si="2"/>
        <v>11889661.15</v>
      </c>
      <c r="J23" s="32">
        <f t="shared" si="2"/>
        <v>10924.89</v>
      </c>
      <c r="K23" s="32">
        <f t="shared" si="2"/>
        <v>375272.02999999997</v>
      </c>
      <c r="L23" s="32">
        <f t="shared" si="0"/>
        <v>405211437.13</v>
      </c>
    </row>
    <row r="24" spans="2:12" ht="15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"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D26" s="4"/>
    </row>
  </sheetData>
  <mergeCells count="1">
    <mergeCell ref="C3:K3"/>
  </mergeCells>
  <pageMargins left="0.59055118110236227" right="0.11811023622047245" top="0.74803149606299213" bottom="0.74803149606299213" header="0.31496062992125984" footer="0.31496062992125984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I69"/>
  <sheetViews>
    <sheetView topLeftCell="A40" workbookViewId="0">
      <selection activeCell="D61" sqref="D61"/>
    </sheetView>
  </sheetViews>
  <sheetFormatPr defaultColWidth="9.140625" defaultRowHeight="14.25" x14ac:dyDescent="0.25"/>
  <cols>
    <col min="1" max="1" width="9.140625" style="465"/>
    <col min="2" max="2" width="6.85546875" style="465" customWidth="1"/>
    <col min="3" max="3" width="39.5703125" style="465" customWidth="1"/>
    <col min="4" max="4" width="44.85546875" style="465" customWidth="1"/>
    <col min="5" max="5" width="10.7109375" style="473" customWidth="1"/>
    <col min="6" max="6" width="4.42578125" style="465" customWidth="1"/>
    <col min="7" max="7" width="10.140625" style="465" customWidth="1"/>
    <col min="8" max="8" width="35.28515625" style="465" customWidth="1"/>
    <col min="9" max="9" width="49.7109375" style="465" customWidth="1"/>
    <col min="10" max="16384" width="9.140625" style="465"/>
  </cols>
  <sheetData>
    <row r="1" spans="2:9" x14ac:dyDescent="0.25">
      <c r="B1" s="463"/>
      <c r="C1" s="463"/>
      <c r="D1" s="463"/>
      <c r="E1" s="464"/>
      <c r="F1" s="463"/>
      <c r="G1" s="463"/>
      <c r="H1" s="463"/>
      <c r="I1" s="463"/>
    </row>
    <row r="2" spans="2:9" x14ac:dyDescent="0.25">
      <c r="B2" s="463"/>
      <c r="C2" s="463"/>
      <c r="D2" s="463"/>
      <c r="E2" s="464"/>
      <c r="F2" s="463"/>
      <c r="G2" s="463"/>
      <c r="H2" s="463"/>
      <c r="I2" s="463"/>
    </row>
    <row r="3" spans="2:9" ht="18" x14ac:dyDescent="0.25">
      <c r="B3" s="574" t="s">
        <v>743</v>
      </c>
      <c r="C3" s="574"/>
      <c r="D3" s="574"/>
      <c r="E3" s="574"/>
      <c r="F3" s="463"/>
      <c r="G3" s="463"/>
      <c r="H3" s="463"/>
      <c r="I3" s="463"/>
    </row>
    <row r="4" spans="2:9" ht="11.25" customHeight="1" x14ac:dyDescent="0.25">
      <c r="B4" s="466"/>
      <c r="C4" s="466"/>
      <c r="D4" s="466"/>
      <c r="E4" s="467"/>
      <c r="F4" s="463"/>
      <c r="G4" s="463"/>
      <c r="H4" s="463"/>
      <c r="I4" s="463"/>
    </row>
    <row r="5" spans="2:9" ht="18" x14ac:dyDescent="0.25">
      <c r="B5" s="575" t="s">
        <v>155</v>
      </c>
      <c r="C5" s="575"/>
      <c r="D5" s="466"/>
      <c r="E5" s="467"/>
      <c r="F5" s="463"/>
      <c r="G5" s="463"/>
    </row>
    <row r="6" spans="2:9" ht="6" customHeight="1" x14ac:dyDescent="0.25">
      <c r="B6" s="463"/>
      <c r="C6" s="463"/>
      <c r="D6" s="463"/>
      <c r="E6" s="464"/>
      <c r="F6" s="463"/>
      <c r="G6" s="463"/>
    </row>
    <row r="7" spans="2:9" ht="25.5" x14ac:dyDescent="0.25">
      <c r="B7" s="468" t="s">
        <v>146</v>
      </c>
      <c r="C7" s="469" t="s">
        <v>157</v>
      </c>
      <c r="D7" s="469" t="s">
        <v>158</v>
      </c>
      <c r="E7" s="252" t="s">
        <v>402</v>
      </c>
      <c r="F7" s="463"/>
      <c r="G7" s="463"/>
    </row>
    <row r="8" spans="2:9" x14ac:dyDescent="0.2">
      <c r="B8" s="513">
        <v>1</v>
      </c>
      <c r="C8" s="511" t="s">
        <v>421</v>
      </c>
      <c r="D8" s="511" t="s">
        <v>748</v>
      </c>
      <c r="E8" s="512">
        <v>1000</v>
      </c>
      <c r="F8" s="463"/>
      <c r="G8" s="463"/>
    </row>
    <row r="9" spans="2:9" x14ac:dyDescent="0.2">
      <c r="B9" s="513">
        <v>2</v>
      </c>
      <c r="C9" s="511" t="s">
        <v>744</v>
      </c>
      <c r="D9" s="511" t="s">
        <v>749</v>
      </c>
      <c r="E9" s="512">
        <v>560</v>
      </c>
      <c r="F9" s="463"/>
      <c r="G9" s="463"/>
    </row>
    <row r="10" spans="2:9" x14ac:dyDescent="0.2">
      <c r="B10" s="513">
        <v>3</v>
      </c>
      <c r="C10" s="511" t="s">
        <v>510</v>
      </c>
      <c r="D10" s="511" t="s">
        <v>750</v>
      </c>
      <c r="E10" s="512">
        <v>770</v>
      </c>
      <c r="F10" s="463"/>
      <c r="G10" s="463"/>
    </row>
    <row r="11" spans="2:9" x14ac:dyDescent="0.2">
      <c r="B11" s="513">
        <v>4</v>
      </c>
      <c r="C11" s="511" t="s">
        <v>745</v>
      </c>
      <c r="D11" s="511" t="s">
        <v>751</v>
      </c>
      <c r="E11" s="512">
        <v>2920</v>
      </c>
      <c r="F11" s="463"/>
      <c r="G11" s="463"/>
    </row>
    <row r="12" spans="2:9" x14ac:dyDescent="0.2">
      <c r="B12" s="513">
        <v>5</v>
      </c>
      <c r="C12" s="511" t="s">
        <v>521</v>
      </c>
      <c r="D12" s="511" t="s">
        <v>752</v>
      </c>
      <c r="E12" s="512">
        <v>530</v>
      </c>
      <c r="F12" s="463"/>
      <c r="G12" s="463"/>
    </row>
    <row r="13" spans="2:9" x14ac:dyDescent="0.2">
      <c r="B13" s="513">
        <v>6</v>
      </c>
      <c r="C13" s="511" t="s">
        <v>571</v>
      </c>
      <c r="D13" s="511" t="s">
        <v>753</v>
      </c>
      <c r="E13" s="512">
        <v>850</v>
      </c>
      <c r="F13" s="463"/>
      <c r="G13" s="463"/>
    </row>
    <row r="14" spans="2:9" x14ac:dyDescent="0.2">
      <c r="B14" s="513">
        <v>7</v>
      </c>
      <c r="C14" s="511" t="s">
        <v>746</v>
      </c>
      <c r="D14" s="511" t="s">
        <v>754</v>
      </c>
      <c r="E14" s="512">
        <v>3400</v>
      </c>
      <c r="F14" s="463"/>
      <c r="G14" s="463"/>
    </row>
    <row r="15" spans="2:9" x14ac:dyDescent="0.2">
      <c r="B15" s="513">
        <v>8</v>
      </c>
      <c r="C15" s="511" t="s">
        <v>747</v>
      </c>
      <c r="D15" s="511" t="s">
        <v>755</v>
      </c>
      <c r="E15" s="512">
        <v>850</v>
      </c>
      <c r="F15" s="463"/>
      <c r="G15" s="463"/>
    </row>
    <row r="16" spans="2:9" ht="16.5" customHeight="1" x14ac:dyDescent="0.25">
      <c r="B16" s="470"/>
      <c r="C16" s="471" t="s">
        <v>9</v>
      </c>
      <c r="D16" s="470"/>
      <c r="E16" s="472">
        <f>SUM(E8:E15)</f>
        <v>10880</v>
      </c>
      <c r="F16" s="463"/>
      <c r="G16" s="464"/>
      <c r="H16" s="473"/>
    </row>
    <row r="17" spans="2:9" x14ac:dyDescent="0.25">
      <c r="B17" s="463"/>
      <c r="C17" s="463"/>
      <c r="D17" s="463"/>
      <c r="E17" s="474"/>
      <c r="F17" s="463"/>
      <c r="G17" s="464"/>
    </row>
    <row r="18" spans="2:9" ht="19.5" customHeight="1" x14ac:dyDescent="0.25">
      <c r="B18" s="257" t="s">
        <v>156</v>
      </c>
      <c r="C18" s="258"/>
      <c r="D18" s="256"/>
      <c r="E18" s="259"/>
      <c r="F18" s="463"/>
      <c r="G18" s="463"/>
    </row>
    <row r="19" spans="2:9" ht="6.75" customHeight="1" x14ac:dyDescent="0.25">
      <c r="B19" s="463"/>
      <c r="C19" s="463"/>
      <c r="D19" s="463"/>
      <c r="E19" s="475"/>
      <c r="F19" s="463"/>
      <c r="G19" s="463"/>
    </row>
    <row r="20" spans="2:9" ht="33" customHeight="1" x14ac:dyDescent="0.25">
      <c r="B20" s="468" t="s">
        <v>146</v>
      </c>
      <c r="C20" s="469" t="s">
        <v>157</v>
      </c>
      <c r="D20" s="469" t="s">
        <v>158</v>
      </c>
      <c r="E20" s="260" t="s">
        <v>402</v>
      </c>
      <c r="F20" s="463"/>
      <c r="G20" s="463"/>
    </row>
    <row r="21" spans="2:9" ht="24.75" customHeight="1" x14ac:dyDescent="0.2">
      <c r="B21" s="513">
        <v>1</v>
      </c>
      <c r="C21" s="511" t="s">
        <v>668</v>
      </c>
      <c r="D21" s="511" t="s">
        <v>702</v>
      </c>
      <c r="E21" s="512">
        <v>500</v>
      </c>
      <c r="F21" s="463"/>
      <c r="G21" s="463"/>
    </row>
    <row r="22" spans="2:9" x14ac:dyDescent="0.2">
      <c r="B22" s="513">
        <v>2</v>
      </c>
      <c r="C22" s="511" t="s">
        <v>668</v>
      </c>
      <c r="D22" s="511" t="s">
        <v>703</v>
      </c>
      <c r="E22" s="512">
        <v>1300</v>
      </c>
      <c r="F22" s="463"/>
      <c r="G22" s="463"/>
    </row>
    <row r="23" spans="2:9" x14ac:dyDescent="0.2">
      <c r="B23" s="513">
        <v>3</v>
      </c>
      <c r="C23" s="511" t="s">
        <v>684</v>
      </c>
      <c r="D23" s="511" t="s">
        <v>704</v>
      </c>
      <c r="E23" s="512">
        <v>600</v>
      </c>
      <c r="F23" s="463"/>
      <c r="G23" s="463"/>
    </row>
    <row r="24" spans="2:9" x14ac:dyDescent="0.2">
      <c r="B24" s="513">
        <v>4</v>
      </c>
      <c r="C24" s="511" t="s">
        <v>684</v>
      </c>
      <c r="D24" s="511" t="s">
        <v>705</v>
      </c>
      <c r="E24" s="512">
        <v>1600</v>
      </c>
      <c r="F24" s="463"/>
      <c r="G24" s="463"/>
    </row>
    <row r="25" spans="2:9" x14ac:dyDescent="0.2">
      <c r="B25" s="513">
        <v>5</v>
      </c>
      <c r="C25" s="511" t="s">
        <v>676</v>
      </c>
      <c r="D25" s="511" t="s">
        <v>706</v>
      </c>
      <c r="E25" s="512">
        <v>500</v>
      </c>
      <c r="F25" s="463"/>
      <c r="G25" s="463"/>
    </row>
    <row r="26" spans="2:9" x14ac:dyDescent="0.2">
      <c r="B26" s="513">
        <v>6</v>
      </c>
      <c r="C26" s="511" t="s">
        <v>503</v>
      </c>
      <c r="D26" s="511" t="s">
        <v>707</v>
      </c>
      <c r="E26" s="512">
        <v>500</v>
      </c>
      <c r="F26" s="463"/>
      <c r="G26" s="463"/>
    </row>
    <row r="27" spans="2:9" x14ac:dyDescent="0.2">
      <c r="B27" s="513">
        <v>7</v>
      </c>
      <c r="C27" s="511" t="s">
        <v>685</v>
      </c>
      <c r="D27" s="514" t="s">
        <v>708</v>
      </c>
      <c r="E27" s="512">
        <v>800</v>
      </c>
      <c r="F27" s="463"/>
      <c r="G27" s="463"/>
    </row>
    <row r="28" spans="2:9" x14ac:dyDescent="0.2">
      <c r="B28" s="513">
        <v>8</v>
      </c>
      <c r="C28" s="511" t="s">
        <v>572</v>
      </c>
      <c r="D28" s="511" t="s">
        <v>709</v>
      </c>
      <c r="E28" s="512">
        <v>1300</v>
      </c>
      <c r="F28" s="463"/>
      <c r="G28" s="463"/>
    </row>
    <row r="29" spans="2:9" x14ac:dyDescent="0.2">
      <c r="B29" s="513">
        <v>9</v>
      </c>
      <c r="C29" s="511" t="s">
        <v>686</v>
      </c>
      <c r="D29" s="511" t="s">
        <v>710</v>
      </c>
      <c r="E29" s="512">
        <v>500</v>
      </c>
      <c r="F29" s="463"/>
      <c r="G29" s="463"/>
      <c r="H29" s="463"/>
      <c r="I29" s="463"/>
    </row>
    <row r="30" spans="2:9" x14ac:dyDescent="0.2">
      <c r="B30" s="513">
        <v>10</v>
      </c>
      <c r="C30" s="511" t="s">
        <v>418</v>
      </c>
      <c r="D30" s="511" t="s">
        <v>711</v>
      </c>
      <c r="E30" s="512">
        <v>700</v>
      </c>
      <c r="F30" s="463"/>
      <c r="G30" s="463"/>
      <c r="H30" s="463"/>
      <c r="I30" s="463"/>
    </row>
    <row r="31" spans="2:9" x14ac:dyDescent="0.2">
      <c r="B31" s="513">
        <v>11</v>
      </c>
      <c r="C31" s="511" t="s">
        <v>666</v>
      </c>
      <c r="D31" s="511" t="s">
        <v>712</v>
      </c>
      <c r="E31" s="512">
        <v>700</v>
      </c>
      <c r="F31" s="463"/>
      <c r="G31" s="463"/>
      <c r="H31" s="463"/>
      <c r="I31" s="463"/>
    </row>
    <row r="32" spans="2:9" x14ac:dyDescent="0.2">
      <c r="B32" s="513">
        <v>12</v>
      </c>
      <c r="C32" s="511" t="s">
        <v>687</v>
      </c>
      <c r="D32" s="511" t="s">
        <v>713</v>
      </c>
      <c r="E32" s="512">
        <v>300</v>
      </c>
    </row>
    <row r="33" spans="2:6" x14ac:dyDescent="0.2">
      <c r="B33" s="513">
        <v>13</v>
      </c>
      <c r="C33" s="511" t="s">
        <v>507</v>
      </c>
      <c r="D33" s="511" t="s">
        <v>481</v>
      </c>
      <c r="E33" s="512">
        <v>700</v>
      </c>
    </row>
    <row r="34" spans="2:6" x14ac:dyDescent="0.2">
      <c r="B34" s="513">
        <v>14</v>
      </c>
      <c r="C34" s="511" t="s">
        <v>479</v>
      </c>
      <c r="D34" s="511" t="s">
        <v>714</v>
      </c>
      <c r="E34" s="512">
        <v>600</v>
      </c>
    </row>
    <row r="35" spans="2:6" x14ac:dyDescent="0.2">
      <c r="B35" s="513">
        <v>15</v>
      </c>
      <c r="C35" s="511" t="s">
        <v>688</v>
      </c>
      <c r="D35" s="514" t="s">
        <v>715</v>
      </c>
      <c r="E35" s="512">
        <v>500</v>
      </c>
      <c r="F35" s="476"/>
    </row>
    <row r="36" spans="2:6" x14ac:dyDescent="0.2">
      <c r="B36" s="513">
        <v>16</v>
      </c>
      <c r="C36" s="511" t="s">
        <v>570</v>
      </c>
      <c r="D36" s="514" t="s">
        <v>716</v>
      </c>
      <c r="E36" s="512">
        <v>800</v>
      </c>
    </row>
    <row r="37" spans="2:6" x14ac:dyDescent="0.2">
      <c r="B37" s="513">
        <v>17</v>
      </c>
      <c r="C37" s="511" t="s">
        <v>671</v>
      </c>
      <c r="D37" s="514" t="s">
        <v>717</v>
      </c>
      <c r="E37" s="512">
        <v>600</v>
      </c>
    </row>
    <row r="38" spans="2:6" x14ac:dyDescent="0.2">
      <c r="B38" s="513">
        <v>18</v>
      </c>
      <c r="C38" s="511" t="s">
        <v>689</v>
      </c>
      <c r="D38" s="514" t="s">
        <v>718</v>
      </c>
      <c r="E38" s="512">
        <v>1000</v>
      </c>
    </row>
    <row r="39" spans="2:6" x14ac:dyDescent="0.2">
      <c r="B39" s="513">
        <v>19</v>
      </c>
      <c r="C39" s="511" t="s">
        <v>690</v>
      </c>
      <c r="D39" s="511" t="s">
        <v>719</v>
      </c>
      <c r="E39" s="512">
        <v>500</v>
      </c>
    </row>
    <row r="40" spans="2:6" x14ac:dyDescent="0.2">
      <c r="B40" s="513">
        <v>20</v>
      </c>
      <c r="C40" s="511" t="s">
        <v>673</v>
      </c>
      <c r="D40" s="514" t="s">
        <v>720</v>
      </c>
      <c r="E40" s="512">
        <v>1300</v>
      </c>
    </row>
    <row r="41" spans="2:6" x14ac:dyDescent="0.2">
      <c r="B41" s="513">
        <v>21</v>
      </c>
      <c r="C41" s="511" t="s">
        <v>691</v>
      </c>
      <c r="D41" s="514" t="s">
        <v>721</v>
      </c>
      <c r="E41" s="512">
        <v>300</v>
      </c>
    </row>
    <row r="42" spans="2:6" x14ac:dyDescent="0.2">
      <c r="B42" s="513">
        <v>22</v>
      </c>
      <c r="C42" s="511" t="s">
        <v>674</v>
      </c>
      <c r="D42" s="514" t="s">
        <v>722</v>
      </c>
      <c r="E42" s="512">
        <v>600</v>
      </c>
    </row>
    <row r="43" spans="2:6" x14ac:dyDescent="0.2">
      <c r="B43" s="513">
        <v>23</v>
      </c>
      <c r="C43" s="511" t="s">
        <v>675</v>
      </c>
      <c r="D43" s="511" t="s">
        <v>723</v>
      </c>
      <c r="E43" s="512">
        <v>500</v>
      </c>
    </row>
    <row r="44" spans="2:6" x14ac:dyDescent="0.2">
      <c r="B44" s="513">
        <v>24</v>
      </c>
      <c r="C44" s="511" t="s">
        <v>477</v>
      </c>
      <c r="D44" s="511" t="s">
        <v>724</v>
      </c>
      <c r="E44" s="512">
        <v>500</v>
      </c>
    </row>
    <row r="45" spans="2:6" x14ac:dyDescent="0.2">
      <c r="B45" s="513">
        <v>25</v>
      </c>
      <c r="C45" s="511" t="s">
        <v>692</v>
      </c>
      <c r="D45" s="511" t="s">
        <v>725</v>
      </c>
      <c r="E45" s="512">
        <v>500</v>
      </c>
    </row>
    <row r="46" spans="2:6" x14ac:dyDescent="0.2">
      <c r="B46" s="513">
        <v>26</v>
      </c>
      <c r="C46" s="511" t="s">
        <v>568</v>
      </c>
      <c r="D46" s="514" t="s">
        <v>726</v>
      </c>
      <c r="E46" s="512">
        <v>700</v>
      </c>
    </row>
    <row r="47" spans="2:6" x14ac:dyDescent="0.2">
      <c r="B47" s="513">
        <v>27</v>
      </c>
      <c r="C47" s="511" t="s">
        <v>505</v>
      </c>
      <c r="D47" s="514" t="s">
        <v>727</v>
      </c>
      <c r="E47" s="512">
        <v>700</v>
      </c>
    </row>
    <row r="48" spans="2:6" x14ac:dyDescent="0.2">
      <c r="B48" s="513">
        <v>28</v>
      </c>
      <c r="C48" s="511" t="s">
        <v>693</v>
      </c>
      <c r="D48" s="514" t="s">
        <v>728</v>
      </c>
      <c r="E48" s="512">
        <v>500</v>
      </c>
    </row>
    <row r="49" spans="2:5" x14ac:dyDescent="0.2">
      <c r="B49" s="513">
        <v>29</v>
      </c>
      <c r="C49" s="511" t="s">
        <v>510</v>
      </c>
      <c r="D49" s="514" t="s">
        <v>729</v>
      </c>
      <c r="E49" s="512">
        <v>600</v>
      </c>
    </row>
    <row r="50" spans="2:5" x14ac:dyDescent="0.2">
      <c r="B50" s="513">
        <v>30</v>
      </c>
      <c r="C50" s="511" t="s">
        <v>509</v>
      </c>
      <c r="D50" s="514" t="s">
        <v>730</v>
      </c>
      <c r="E50" s="512">
        <v>800</v>
      </c>
    </row>
    <row r="51" spans="2:5" x14ac:dyDescent="0.2">
      <c r="B51" s="513">
        <v>31</v>
      </c>
      <c r="C51" s="511" t="s">
        <v>694</v>
      </c>
      <c r="D51" s="511" t="s">
        <v>575</v>
      </c>
      <c r="E51" s="512">
        <v>700</v>
      </c>
    </row>
    <row r="52" spans="2:5" x14ac:dyDescent="0.2">
      <c r="B52" s="513">
        <v>32</v>
      </c>
      <c r="C52" s="511" t="s">
        <v>669</v>
      </c>
      <c r="D52" s="514" t="s">
        <v>731</v>
      </c>
      <c r="E52" s="512">
        <v>1000</v>
      </c>
    </row>
    <row r="53" spans="2:5" ht="15.75" customHeight="1" x14ac:dyDescent="0.2">
      <c r="B53" s="513">
        <v>33</v>
      </c>
      <c r="C53" s="511" t="s">
        <v>573</v>
      </c>
      <c r="D53" s="511" t="s">
        <v>732</v>
      </c>
      <c r="E53" s="512">
        <v>1200</v>
      </c>
    </row>
    <row r="54" spans="2:5" x14ac:dyDescent="0.2">
      <c r="B54" s="513">
        <v>34</v>
      </c>
      <c r="C54" s="511" t="s">
        <v>695</v>
      </c>
      <c r="D54" s="514" t="s">
        <v>733</v>
      </c>
      <c r="E54" s="512">
        <v>500</v>
      </c>
    </row>
    <row r="55" spans="2:5" x14ac:dyDescent="0.2">
      <c r="B55" s="513">
        <v>35</v>
      </c>
      <c r="C55" s="511" t="s">
        <v>696</v>
      </c>
      <c r="D55" s="511" t="s">
        <v>734</v>
      </c>
      <c r="E55" s="512">
        <v>1000</v>
      </c>
    </row>
    <row r="56" spans="2:5" x14ac:dyDescent="0.2">
      <c r="B56" s="513">
        <v>36</v>
      </c>
      <c r="C56" s="511" t="s">
        <v>697</v>
      </c>
      <c r="D56" s="511" t="s">
        <v>735</v>
      </c>
      <c r="E56" s="512">
        <v>1000</v>
      </c>
    </row>
    <row r="57" spans="2:5" x14ac:dyDescent="0.2">
      <c r="B57" s="513">
        <v>37</v>
      </c>
      <c r="C57" s="511" t="s">
        <v>698</v>
      </c>
      <c r="D57" s="511" t="s">
        <v>736</v>
      </c>
      <c r="E57" s="512">
        <v>700</v>
      </c>
    </row>
    <row r="58" spans="2:5" x14ac:dyDescent="0.2">
      <c r="B58" s="513">
        <v>38</v>
      </c>
      <c r="C58" s="511" t="s">
        <v>698</v>
      </c>
      <c r="D58" s="511" t="s">
        <v>416</v>
      </c>
      <c r="E58" s="512">
        <v>1300</v>
      </c>
    </row>
    <row r="59" spans="2:5" x14ac:dyDescent="0.2">
      <c r="B59" s="513">
        <v>39</v>
      </c>
      <c r="C59" s="511" t="s">
        <v>699</v>
      </c>
      <c r="D59" s="511" t="s">
        <v>737</v>
      </c>
      <c r="E59" s="512">
        <v>1200</v>
      </c>
    </row>
    <row r="60" spans="2:5" x14ac:dyDescent="0.2">
      <c r="B60" s="513">
        <v>40</v>
      </c>
      <c r="C60" s="511" t="s">
        <v>679</v>
      </c>
      <c r="D60" s="511" t="s">
        <v>955</v>
      </c>
      <c r="E60" s="512">
        <v>500</v>
      </c>
    </row>
    <row r="61" spans="2:5" x14ac:dyDescent="0.2">
      <c r="B61" s="513">
        <v>41</v>
      </c>
      <c r="C61" s="511" t="s">
        <v>507</v>
      </c>
      <c r="D61" s="511" t="s">
        <v>508</v>
      </c>
      <c r="E61" s="512">
        <v>700</v>
      </c>
    </row>
    <row r="62" spans="2:5" x14ac:dyDescent="0.2">
      <c r="B62" s="513">
        <v>42</v>
      </c>
      <c r="C62" s="511" t="s">
        <v>480</v>
      </c>
      <c r="D62" s="511" t="s">
        <v>415</v>
      </c>
      <c r="E62" s="512">
        <v>750</v>
      </c>
    </row>
    <row r="63" spans="2:5" x14ac:dyDescent="0.2">
      <c r="B63" s="513">
        <v>43</v>
      </c>
      <c r="C63" s="511" t="s">
        <v>480</v>
      </c>
      <c r="D63" s="511" t="s">
        <v>511</v>
      </c>
      <c r="E63" s="512">
        <v>750</v>
      </c>
    </row>
    <row r="64" spans="2:5" x14ac:dyDescent="0.2">
      <c r="B64" s="513">
        <v>44</v>
      </c>
      <c r="C64" s="511" t="s">
        <v>700</v>
      </c>
      <c r="D64" s="511" t="s">
        <v>738</v>
      </c>
      <c r="E64" s="512">
        <v>700</v>
      </c>
    </row>
    <row r="65" spans="2:7" x14ac:dyDescent="0.2">
      <c r="B65" s="513">
        <v>45</v>
      </c>
      <c r="C65" s="511" t="s">
        <v>681</v>
      </c>
      <c r="D65" s="511" t="s">
        <v>739</v>
      </c>
      <c r="E65" s="512">
        <v>400</v>
      </c>
    </row>
    <row r="66" spans="2:7" x14ac:dyDescent="0.2">
      <c r="B66" s="513">
        <v>46</v>
      </c>
      <c r="C66" s="511" t="s">
        <v>414</v>
      </c>
      <c r="D66" s="511" t="s">
        <v>740</v>
      </c>
      <c r="E66" s="512">
        <v>500</v>
      </c>
    </row>
    <row r="67" spans="2:7" x14ac:dyDescent="0.2">
      <c r="B67" s="513">
        <v>47</v>
      </c>
      <c r="C67" s="511" t="s">
        <v>682</v>
      </c>
      <c r="D67" s="511" t="s">
        <v>741</v>
      </c>
      <c r="E67" s="512">
        <v>500</v>
      </c>
    </row>
    <row r="68" spans="2:7" x14ac:dyDescent="0.2">
      <c r="B68" s="513">
        <v>48</v>
      </c>
      <c r="C68" s="511" t="s">
        <v>701</v>
      </c>
      <c r="D68" s="511" t="s">
        <v>742</v>
      </c>
      <c r="E68" s="512">
        <v>600</v>
      </c>
    </row>
    <row r="69" spans="2:7" x14ac:dyDescent="0.25">
      <c r="B69" s="470"/>
      <c r="C69" s="471" t="s">
        <v>9</v>
      </c>
      <c r="D69" s="470"/>
      <c r="E69" s="472">
        <f>SUM(E21:E68)</f>
        <v>35000</v>
      </c>
      <c r="G69" s="475"/>
    </row>
  </sheetData>
  <mergeCells count="2">
    <mergeCell ref="B3:E3"/>
    <mergeCell ref="B5:C5"/>
  </mergeCells>
  <pageMargins left="0.51181102362204722" right="0.43307086614173229" top="0.19685039370078741" bottom="0.19685039370078741" header="0.51181102362204722" footer="0.51181102362204722"/>
  <pageSetup paperSize="9" scale="90" fitToWidth="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K64"/>
  <sheetViews>
    <sheetView workbookViewId="0">
      <selection activeCell="B1" sqref="B1:E63"/>
    </sheetView>
  </sheetViews>
  <sheetFormatPr defaultRowHeight="14.25" x14ac:dyDescent="0.2"/>
  <cols>
    <col min="1" max="1" width="9.140625" style="1"/>
    <col min="2" max="2" width="6.5703125" style="1" customWidth="1"/>
    <col min="3" max="3" width="43.42578125" style="1" customWidth="1"/>
    <col min="4" max="4" width="58.5703125" style="1" customWidth="1"/>
    <col min="5" max="5" width="12.7109375" style="270" customWidth="1"/>
    <col min="6" max="8" width="9.140625" style="1"/>
    <col min="9" max="9" width="10.42578125" style="1" bestFit="1" customWidth="1"/>
    <col min="10" max="16384" width="9.140625" style="1"/>
  </cols>
  <sheetData>
    <row r="1" spans="2:11" x14ac:dyDescent="0.2">
      <c r="B1" s="261"/>
      <c r="C1" s="261"/>
      <c r="D1" s="576" t="s">
        <v>159</v>
      </c>
      <c r="E1" s="577"/>
    </row>
    <row r="2" spans="2:11" ht="18" x14ac:dyDescent="0.25">
      <c r="B2" s="578" t="s">
        <v>841</v>
      </c>
      <c r="C2" s="578"/>
      <c r="D2" s="578"/>
      <c r="E2" s="577"/>
    </row>
    <row r="3" spans="2:11" x14ac:dyDescent="0.2">
      <c r="B3" s="261"/>
      <c r="C3" s="261"/>
      <c r="D3" s="261"/>
      <c r="E3" s="262"/>
    </row>
    <row r="4" spans="2:11" ht="27" customHeight="1" x14ac:dyDescent="0.2">
      <c r="B4" s="263" t="s">
        <v>146</v>
      </c>
      <c r="C4" s="264" t="s">
        <v>160</v>
      </c>
      <c r="D4" s="264" t="s">
        <v>158</v>
      </c>
      <c r="E4" s="265" t="s">
        <v>402</v>
      </c>
      <c r="F4" s="266"/>
      <c r="G4" s="571"/>
      <c r="H4" s="571"/>
      <c r="I4" s="571"/>
      <c r="J4" s="571"/>
      <c r="K4" s="571"/>
    </row>
    <row r="5" spans="2:11" ht="27.75" customHeight="1" x14ac:dyDescent="0.2">
      <c r="B5" s="513">
        <v>1</v>
      </c>
      <c r="C5" s="515" t="s">
        <v>758</v>
      </c>
      <c r="D5" s="516" t="s">
        <v>791</v>
      </c>
      <c r="E5" s="517">
        <v>1800</v>
      </c>
      <c r="F5" s="266"/>
    </row>
    <row r="6" spans="2:11" x14ac:dyDescent="0.2">
      <c r="B6" s="513">
        <v>2</v>
      </c>
      <c r="C6" s="515" t="s">
        <v>759</v>
      </c>
      <c r="D6" s="515" t="s">
        <v>792</v>
      </c>
      <c r="E6" s="517">
        <v>1000</v>
      </c>
    </row>
    <row r="7" spans="2:11" x14ac:dyDescent="0.2">
      <c r="B7" s="513">
        <v>3</v>
      </c>
      <c r="C7" s="515" t="s">
        <v>760</v>
      </c>
      <c r="D7" s="515" t="s">
        <v>793</v>
      </c>
      <c r="E7" s="517">
        <v>700</v>
      </c>
    </row>
    <row r="8" spans="2:11" ht="25.5" x14ac:dyDescent="0.2">
      <c r="B8" s="513">
        <v>4</v>
      </c>
      <c r="C8" s="515" t="s">
        <v>482</v>
      </c>
      <c r="D8" s="516" t="s">
        <v>794</v>
      </c>
      <c r="E8" s="517">
        <v>500</v>
      </c>
    </row>
    <row r="9" spans="2:11" ht="15" customHeight="1" x14ac:dyDescent="0.2">
      <c r="B9" s="513">
        <v>5</v>
      </c>
      <c r="C9" s="515" t="s">
        <v>512</v>
      </c>
      <c r="D9" s="515" t="s">
        <v>795</v>
      </c>
      <c r="E9" s="517">
        <v>2000</v>
      </c>
    </row>
    <row r="10" spans="2:11" x14ac:dyDescent="0.2">
      <c r="B10" s="513">
        <v>6</v>
      </c>
      <c r="C10" s="515" t="s">
        <v>761</v>
      </c>
      <c r="D10" s="515" t="s">
        <v>796</v>
      </c>
      <c r="E10" s="517">
        <v>1000</v>
      </c>
    </row>
    <row r="11" spans="2:11" ht="25.5" x14ac:dyDescent="0.2">
      <c r="B11" s="513">
        <v>7</v>
      </c>
      <c r="C11" s="515" t="s">
        <v>425</v>
      </c>
      <c r="D11" s="516" t="s">
        <v>797</v>
      </c>
      <c r="E11" s="517">
        <v>1000</v>
      </c>
    </row>
    <row r="12" spans="2:11" x14ac:dyDescent="0.2">
      <c r="B12" s="513">
        <v>8</v>
      </c>
      <c r="C12" s="515" t="s">
        <v>762</v>
      </c>
      <c r="D12" s="515" t="s">
        <v>798</v>
      </c>
      <c r="E12" s="517">
        <v>500</v>
      </c>
    </row>
    <row r="13" spans="2:11" x14ac:dyDescent="0.2">
      <c r="B13" s="513">
        <v>9</v>
      </c>
      <c r="C13" s="515" t="s">
        <v>762</v>
      </c>
      <c r="D13" s="515" t="s">
        <v>799</v>
      </c>
      <c r="E13" s="517">
        <v>1500</v>
      </c>
    </row>
    <row r="14" spans="2:11" x14ac:dyDescent="0.2">
      <c r="B14" s="513">
        <v>10</v>
      </c>
      <c r="C14" s="515" t="s">
        <v>421</v>
      </c>
      <c r="D14" s="515" t="s">
        <v>800</v>
      </c>
      <c r="E14" s="517">
        <v>2500</v>
      </c>
    </row>
    <row r="15" spans="2:11" x14ac:dyDescent="0.2">
      <c r="B15" s="513">
        <v>11</v>
      </c>
      <c r="C15" s="515" t="s">
        <v>763</v>
      </c>
      <c r="D15" s="515" t="s">
        <v>801</v>
      </c>
      <c r="E15" s="517">
        <v>1300</v>
      </c>
    </row>
    <row r="16" spans="2:11" x14ac:dyDescent="0.2">
      <c r="B16" s="513">
        <v>12</v>
      </c>
      <c r="C16" s="515" t="s">
        <v>764</v>
      </c>
      <c r="D16" s="515" t="s">
        <v>580</v>
      </c>
      <c r="E16" s="517">
        <v>500</v>
      </c>
    </row>
    <row r="17" spans="2:5" x14ac:dyDescent="0.2">
      <c r="B17" s="513">
        <v>13</v>
      </c>
      <c r="C17" s="515" t="s">
        <v>765</v>
      </c>
      <c r="D17" s="515" t="s">
        <v>802</v>
      </c>
      <c r="E17" s="517">
        <v>500</v>
      </c>
    </row>
    <row r="18" spans="2:5" x14ac:dyDescent="0.2">
      <c r="B18" s="513">
        <v>14</v>
      </c>
      <c r="C18" s="515" t="s">
        <v>766</v>
      </c>
      <c r="D18" s="515" t="s">
        <v>803</v>
      </c>
      <c r="E18" s="517">
        <v>500</v>
      </c>
    </row>
    <row r="19" spans="2:5" x14ac:dyDescent="0.2">
      <c r="B19" s="513">
        <v>15</v>
      </c>
      <c r="C19" s="515" t="s">
        <v>767</v>
      </c>
      <c r="D19" s="515" t="s">
        <v>804</v>
      </c>
      <c r="E19" s="517">
        <v>500</v>
      </c>
    </row>
    <row r="20" spans="2:5" ht="25.5" x14ac:dyDescent="0.2">
      <c r="B20" s="513">
        <v>16</v>
      </c>
      <c r="C20" s="516" t="s">
        <v>768</v>
      </c>
      <c r="D20" s="516" t="s">
        <v>805</v>
      </c>
      <c r="E20" s="517">
        <v>500</v>
      </c>
    </row>
    <row r="21" spans="2:5" x14ac:dyDescent="0.2">
      <c r="B21" s="513">
        <v>17</v>
      </c>
      <c r="C21" s="515" t="s">
        <v>769</v>
      </c>
      <c r="D21" s="515" t="s">
        <v>806</v>
      </c>
      <c r="E21" s="517">
        <v>500</v>
      </c>
    </row>
    <row r="22" spans="2:5" x14ac:dyDescent="0.2">
      <c r="B22" s="513">
        <v>18</v>
      </c>
      <c r="C22" s="515" t="s">
        <v>521</v>
      </c>
      <c r="D22" s="515" t="s">
        <v>807</v>
      </c>
      <c r="E22" s="517">
        <v>500</v>
      </c>
    </row>
    <row r="23" spans="2:5" x14ac:dyDescent="0.2">
      <c r="B23" s="513">
        <v>19</v>
      </c>
      <c r="C23" s="515" t="s">
        <v>770</v>
      </c>
      <c r="D23" s="515" t="s">
        <v>808</v>
      </c>
      <c r="E23" s="517">
        <v>500</v>
      </c>
    </row>
    <row r="24" spans="2:5" x14ac:dyDescent="0.2">
      <c r="B24" s="513">
        <v>20</v>
      </c>
      <c r="C24" s="515" t="s">
        <v>771</v>
      </c>
      <c r="D24" s="515" t="s">
        <v>809</v>
      </c>
      <c r="E24" s="517">
        <v>700</v>
      </c>
    </row>
    <row r="25" spans="2:5" x14ac:dyDescent="0.2">
      <c r="B25" s="513">
        <v>21</v>
      </c>
      <c r="C25" s="515" t="s">
        <v>424</v>
      </c>
      <c r="D25" s="515" t="s">
        <v>810</v>
      </c>
      <c r="E25" s="517">
        <v>1500</v>
      </c>
    </row>
    <row r="26" spans="2:5" x14ac:dyDescent="0.2">
      <c r="B26" s="513">
        <v>22</v>
      </c>
      <c r="C26" s="515" t="s">
        <v>418</v>
      </c>
      <c r="D26" s="515" t="s">
        <v>811</v>
      </c>
      <c r="E26" s="517">
        <v>500</v>
      </c>
    </row>
    <row r="27" spans="2:5" ht="25.5" x14ac:dyDescent="0.2">
      <c r="B27" s="513">
        <v>23</v>
      </c>
      <c r="C27" s="515" t="s">
        <v>772</v>
      </c>
      <c r="D27" s="516" t="s">
        <v>812</v>
      </c>
      <c r="E27" s="517">
        <v>500</v>
      </c>
    </row>
    <row r="28" spans="2:5" x14ac:dyDescent="0.2">
      <c r="B28" s="513">
        <v>24</v>
      </c>
      <c r="C28" s="515" t="s">
        <v>772</v>
      </c>
      <c r="D28" s="515" t="s">
        <v>813</v>
      </c>
      <c r="E28" s="517">
        <v>500</v>
      </c>
    </row>
    <row r="29" spans="2:5" x14ac:dyDescent="0.2">
      <c r="B29" s="513">
        <v>25</v>
      </c>
      <c r="C29" s="515" t="s">
        <v>765</v>
      </c>
      <c r="D29" s="515" t="s">
        <v>814</v>
      </c>
      <c r="E29" s="517">
        <v>1000</v>
      </c>
    </row>
    <row r="30" spans="2:5" x14ac:dyDescent="0.2">
      <c r="B30" s="513">
        <v>26</v>
      </c>
      <c r="C30" s="515" t="s">
        <v>577</v>
      </c>
      <c r="D30" s="515" t="s">
        <v>815</v>
      </c>
      <c r="E30" s="517">
        <v>500</v>
      </c>
    </row>
    <row r="31" spans="2:5" x14ac:dyDescent="0.2">
      <c r="B31" s="513">
        <v>27</v>
      </c>
      <c r="C31" s="515" t="s">
        <v>577</v>
      </c>
      <c r="D31" s="515" t="s">
        <v>816</v>
      </c>
      <c r="E31" s="517">
        <v>500</v>
      </c>
    </row>
    <row r="32" spans="2:5" x14ac:dyDescent="0.2">
      <c r="B32" s="513">
        <v>28</v>
      </c>
      <c r="C32" s="515" t="s">
        <v>773</v>
      </c>
      <c r="D32" s="515" t="s">
        <v>817</v>
      </c>
      <c r="E32" s="517">
        <v>2000</v>
      </c>
    </row>
    <row r="33" spans="2:5" x14ac:dyDescent="0.2">
      <c r="B33" s="513">
        <v>29</v>
      </c>
      <c r="C33" s="515" t="s">
        <v>774</v>
      </c>
      <c r="D33" s="515" t="s">
        <v>583</v>
      </c>
      <c r="E33" s="517">
        <v>1000</v>
      </c>
    </row>
    <row r="34" spans="2:5" x14ac:dyDescent="0.2">
      <c r="B34" s="513">
        <v>30</v>
      </c>
      <c r="C34" s="515" t="s">
        <v>775</v>
      </c>
      <c r="D34" s="515" t="s">
        <v>818</v>
      </c>
      <c r="E34" s="517">
        <v>500</v>
      </c>
    </row>
    <row r="35" spans="2:5" x14ac:dyDescent="0.2">
      <c r="B35" s="513">
        <v>31</v>
      </c>
      <c r="C35" s="515" t="s">
        <v>576</v>
      </c>
      <c r="D35" s="515" t="s">
        <v>819</v>
      </c>
      <c r="E35" s="517">
        <v>500</v>
      </c>
    </row>
    <row r="36" spans="2:5" x14ac:dyDescent="0.2">
      <c r="B36" s="513">
        <v>32</v>
      </c>
      <c r="C36" s="515" t="s">
        <v>513</v>
      </c>
      <c r="D36" s="515" t="s">
        <v>820</v>
      </c>
      <c r="E36" s="517">
        <v>2000</v>
      </c>
    </row>
    <row r="37" spans="2:5" x14ac:dyDescent="0.2">
      <c r="B37" s="513">
        <v>33</v>
      </c>
      <c r="C37" s="515" t="s">
        <v>423</v>
      </c>
      <c r="D37" s="515" t="s">
        <v>582</v>
      </c>
      <c r="E37" s="517">
        <v>500</v>
      </c>
    </row>
    <row r="38" spans="2:5" x14ac:dyDescent="0.2">
      <c r="B38" s="513">
        <v>34</v>
      </c>
      <c r="C38" s="515" t="s">
        <v>423</v>
      </c>
      <c r="D38" s="515" t="s">
        <v>821</v>
      </c>
      <c r="E38" s="517">
        <v>500</v>
      </c>
    </row>
    <row r="39" spans="2:5" x14ac:dyDescent="0.2">
      <c r="B39" s="513">
        <v>35</v>
      </c>
      <c r="C39" s="515" t="s">
        <v>774</v>
      </c>
      <c r="D39" s="515" t="s">
        <v>822</v>
      </c>
      <c r="E39" s="517">
        <v>1000</v>
      </c>
    </row>
    <row r="40" spans="2:5" x14ac:dyDescent="0.2">
      <c r="B40" s="513">
        <v>36</v>
      </c>
      <c r="C40" s="515" t="s">
        <v>776</v>
      </c>
      <c r="D40" s="515" t="s">
        <v>516</v>
      </c>
      <c r="E40" s="517">
        <v>500</v>
      </c>
    </row>
    <row r="41" spans="2:5" x14ac:dyDescent="0.2">
      <c r="B41" s="513">
        <v>37</v>
      </c>
      <c r="C41" s="515" t="s">
        <v>777</v>
      </c>
      <c r="D41" s="515" t="s">
        <v>823</v>
      </c>
      <c r="E41" s="517">
        <v>500</v>
      </c>
    </row>
    <row r="42" spans="2:5" x14ac:dyDescent="0.2">
      <c r="B42" s="513">
        <v>38</v>
      </c>
      <c r="C42" s="515" t="s">
        <v>777</v>
      </c>
      <c r="D42" s="515" t="s">
        <v>824</v>
      </c>
      <c r="E42" s="517">
        <v>1200</v>
      </c>
    </row>
    <row r="43" spans="2:5" x14ac:dyDescent="0.2">
      <c r="B43" s="513">
        <v>39</v>
      </c>
      <c r="C43" s="515" t="s">
        <v>422</v>
      </c>
      <c r="D43" s="515" t="s">
        <v>825</v>
      </c>
      <c r="E43" s="517">
        <v>800</v>
      </c>
    </row>
    <row r="44" spans="2:5" x14ac:dyDescent="0.2">
      <c r="B44" s="513">
        <v>40</v>
      </c>
      <c r="C44" s="515" t="s">
        <v>578</v>
      </c>
      <c r="D44" s="515" t="s">
        <v>826</v>
      </c>
      <c r="E44" s="517">
        <v>1200</v>
      </c>
    </row>
    <row r="45" spans="2:5" x14ac:dyDescent="0.2">
      <c r="B45" s="513">
        <v>41</v>
      </c>
      <c r="C45" s="515" t="s">
        <v>778</v>
      </c>
      <c r="D45" s="515" t="s">
        <v>581</v>
      </c>
      <c r="E45" s="517">
        <v>500</v>
      </c>
    </row>
    <row r="46" spans="2:5" x14ac:dyDescent="0.2">
      <c r="B46" s="513">
        <v>42</v>
      </c>
      <c r="C46" s="515" t="s">
        <v>779</v>
      </c>
      <c r="D46" s="515" t="s">
        <v>827</v>
      </c>
      <c r="E46" s="517">
        <v>700</v>
      </c>
    </row>
    <row r="47" spans="2:5" x14ac:dyDescent="0.2">
      <c r="B47" s="513">
        <v>43</v>
      </c>
      <c r="C47" s="515" t="s">
        <v>780</v>
      </c>
      <c r="D47" s="515" t="s">
        <v>824</v>
      </c>
      <c r="E47" s="517">
        <v>500</v>
      </c>
    </row>
    <row r="48" spans="2:5" x14ac:dyDescent="0.2">
      <c r="B48" s="513">
        <v>44</v>
      </c>
      <c r="C48" s="515" t="s">
        <v>781</v>
      </c>
      <c r="D48" s="515" t="s">
        <v>828</v>
      </c>
      <c r="E48" s="517">
        <v>500</v>
      </c>
    </row>
    <row r="49" spans="2:8" x14ac:dyDescent="0.2">
      <c r="B49" s="513">
        <v>45</v>
      </c>
      <c r="C49" s="515" t="s">
        <v>782</v>
      </c>
      <c r="D49" s="515" t="s">
        <v>829</v>
      </c>
      <c r="E49" s="517">
        <v>500</v>
      </c>
    </row>
    <row r="50" spans="2:8" x14ac:dyDescent="0.2">
      <c r="B50" s="513">
        <v>46</v>
      </c>
      <c r="C50" s="515" t="s">
        <v>483</v>
      </c>
      <c r="D50" s="515" t="s">
        <v>830</v>
      </c>
      <c r="E50" s="517">
        <v>400</v>
      </c>
    </row>
    <row r="51" spans="2:8" x14ac:dyDescent="0.2">
      <c r="B51" s="513">
        <v>47</v>
      </c>
      <c r="C51" s="515" t="s">
        <v>483</v>
      </c>
      <c r="D51" s="515" t="s">
        <v>515</v>
      </c>
      <c r="E51" s="517">
        <v>400</v>
      </c>
    </row>
    <row r="52" spans="2:8" ht="13.5" customHeight="1" x14ac:dyDescent="0.2">
      <c r="B52" s="513">
        <v>48</v>
      </c>
      <c r="C52" s="515" t="s">
        <v>783</v>
      </c>
      <c r="D52" s="515" t="s">
        <v>831</v>
      </c>
      <c r="E52" s="517">
        <v>1500</v>
      </c>
    </row>
    <row r="53" spans="2:8" x14ac:dyDescent="0.2">
      <c r="B53" s="513">
        <v>49</v>
      </c>
      <c r="C53" s="515" t="s">
        <v>783</v>
      </c>
      <c r="D53" s="515" t="s">
        <v>832</v>
      </c>
      <c r="E53" s="517">
        <v>1500</v>
      </c>
    </row>
    <row r="54" spans="2:8" ht="13.5" customHeight="1" x14ac:dyDescent="0.2">
      <c r="B54" s="513">
        <v>50</v>
      </c>
      <c r="C54" s="515" t="s">
        <v>784</v>
      </c>
      <c r="D54" s="515" t="s">
        <v>833</v>
      </c>
      <c r="E54" s="517">
        <v>500</v>
      </c>
    </row>
    <row r="55" spans="2:8" x14ac:dyDescent="0.2">
      <c r="B55" s="513">
        <v>51</v>
      </c>
      <c r="C55" s="515" t="s">
        <v>785</v>
      </c>
      <c r="D55" s="515" t="s">
        <v>834</v>
      </c>
      <c r="E55" s="517">
        <v>1300</v>
      </c>
    </row>
    <row r="56" spans="2:8" x14ac:dyDescent="0.2">
      <c r="B56" s="513">
        <v>52</v>
      </c>
      <c r="C56" s="515" t="s">
        <v>786</v>
      </c>
      <c r="D56" s="515" t="s">
        <v>835</v>
      </c>
      <c r="E56" s="517">
        <v>1000</v>
      </c>
    </row>
    <row r="57" spans="2:8" x14ac:dyDescent="0.2">
      <c r="B57" s="513">
        <v>53</v>
      </c>
      <c r="C57" s="515" t="s">
        <v>787</v>
      </c>
      <c r="D57" s="515" t="s">
        <v>836</v>
      </c>
      <c r="E57" s="517">
        <v>2000</v>
      </c>
    </row>
    <row r="58" spans="2:8" x14ac:dyDescent="0.2">
      <c r="B58" s="513">
        <v>54</v>
      </c>
      <c r="C58" s="515" t="s">
        <v>788</v>
      </c>
      <c r="D58" s="515" t="s">
        <v>837</v>
      </c>
      <c r="E58" s="517">
        <v>500</v>
      </c>
    </row>
    <row r="59" spans="2:8" ht="15" customHeight="1" x14ac:dyDescent="0.2">
      <c r="B59" s="513">
        <v>55</v>
      </c>
      <c r="C59" s="515" t="s">
        <v>789</v>
      </c>
      <c r="D59" s="515" t="s">
        <v>838</v>
      </c>
      <c r="E59" s="517">
        <v>500</v>
      </c>
    </row>
    <row r="60" spans="2:8" ht="25.5" customHeight="1" x14ac:dyDescent="0.2">
      <c r="B60" s="513">
        <v>56</v>
      </c>
      <c r="C60" s="515" t="s">
        <v>579</v>
      </c>
      <c r="D60" s="516" t="s">
        <v>839</v>
      </c>
      <c r="E60" s="517">
        <v>500</v>
      </c>
    </row>
    <row r="61" spans="2:8" ht="15.75" customHeight="1" x14ac:dyDescent="0.2">
      <c r="B61" s="513">
        <v>57</v>
      </c>
      <c r="C61" s="515" t="s">
        <v>790</v>
      </c>
      <c r="D61" s="515" t="s">
        <v>840</v>
      </c>
      <c r="E61" s="517">
        <v>500</v>
      </c>
    </row>
    <row r="62" spans="2:8" s="8" customFormat="1" ht="28.5" customHeight="1" x14ac:dyDescent="0.25">
      <c r="B62" s="267"/>
      <c r="C62" s="267" t="s">
        <v>9</v>
      </c>
      <c r="D62" s="268"/>
      <c r="E62" s="268">
        <f>SUM(E5:E61)</f>
        <v>49000</v>
      </c>
      <c r="G62" s="259"/>
      <c r="H62" s="84"/>
    </row>
    <row r="63" spans="2:8" x14ac:dyDescent="0.2">
      <c r="C63" s="269"/>
    </row>
    <row r="64" spans="2:8" x14ac:dyDescent="0.2">
      <c r="C64" s="269"/>
    </row>
  </sheetData>
  <mergeCells count="3">
    <mergeCell ref="G4:K4"/>
    <mergeCell ref="D1:E1"/>
    <mergeCell ref="B2:E2"/>
  </mergeCells>
  <pageMargins left="0.31496062992125984" right="0.19685039370078741" top="0.27559055118110237" bottom="7.874015748031496E-2" header="0.15748031496062992" footer="0.31496062992125984"/>
  <pageSetup paperSize="9" scale="78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J37"/>
  <sheetViews>
    <sheetView workbookViewId="0">
      <selection activeCell="B2" sqref="B2:E39"/>
    </sheetView>
  </sheetViews>
  <sheetFormatPr defaultRowHeight="14.25" x14ac:dyDescent="0.25"/>
  <cols>
    <col min="1" max="1" width="9.140625" style="465" customWidth="1"/>
    <col min="2" max="2" width="6.28515625" style="465" customWidth="1"/>
    <col min="3" max="3" width="44.42578125" style="465" customWidth="1"/>
    <col min="4" max="4" width="49.7109375" style="465" customWidth="1"/>
    <col min="5" max="5" width="11.42578125" style="475" customWidth="1"/>
    <col min="6" max="16384" width="9.140625" style="465"/>
  </cols>
  <sheetData>
    <row r="2" spans="2:10" x14ac:dyDescent="0.25">
      <c r="E2" s="480" t="s">
        <v>161</v>
      </c>
    </row>
    <row r="3" spans="2:10" x14ac:dyDescent="0.25">
      <c r="B3" s="481"/>
    </row>
    <row r="4" spans="2:10" ht="19.5" x14ac:dyDescent="0.25">
      <c r="B4" s="579" t="s">
        <v>888</v>
      </c>
      <c r="C4" s="579"/>
      <c r="D4" s="579"/>
      <c r="E4" s="579"/>
    </row>
    <row r="5" spans="2:10" x14ac:dyDescent="0.25">
      <c r="E5" s="482"/>
    </row>
    <row r="6" spans="2:10" ht="25.5" x14ac:dyDescent="0.25">
      <c r="B6" s="477" t="s">
        <v>146</v>
      </c>
      <c r="C6" s="478" t="s">
        <v>160</v>
      </c>
      <c r="D6" s="478" t="s">
        <v>158</v>
      </c>
      <c r="E6" s="265" t="s">
        <v>402</v>
      </c>
    </row>
    <row r="7" spans="2:10" x14ac:dyDescent="0.25">
      <c r="B7" s="513">
        <v>1</v>
      </c>
      <c r="C7" s="515" t="s">
        <v>584</v>
      </c>
      <c r="D7" s="516" t="s">
        <v>861</v>
      </c>
      <c r="E7" s="517">
        <v>1200</v>
      </c>
    </row>
    <row r="8" spans="2:10" x14ac:dyDescent="0.25">
      <c r="B8" s="513">
        <v>2</v>
      </c>
      <c r="C8" s="515" t="s">
        <v>585</v>
      </c>
      <c r="D8" s="516" t="s">
        <v>862</v>
      </c>
      <c r="E8" s="517">
        <v>2000</v>
      </c>
    </row>
    <row r="9" spans="2:10" ht="25.5" customHeight="1" x14ac:dyDescent="0.25">
      <c r="B9" s="513">
        <v>3</v>
      </c>
      <c r="C9" s="515" t="s">
        <v>514</v>
      </c>
      <c r="D9" s="516" t="s">
        <v>863</v>
      </c>
      <c r="E9" s="517">
        <v>1000</v>
      </c>
    </row>
    <row r="10" spans="2:10" x14ac:dyDescent="0.25">
      <c r="B10" s="513">
        <v>4</v>
      </c>
      <c r="C10" s="515" t="s">
        <v>842</v>
      </c>
      <c r="D10" s="516" t="s">
        <v>864</v>
      </c>
      <c r="E10" s="517">
        <v>400</v>
      </c>
    </row>
    <row r="11" spans="2:10" x14ac:dyDescent="0.25">
      <c r="B11" s="513">
        <v>5</v>
      </c>
      <c r="C11" s="515" t="s">
        <v>517</v>
      </c>
      <c r="D11" s="516" t="s">
        <v>865</v>
      </c>
      <c r="E11" s="517">
        <v>600</v>
      </c>
    </row>
    <row r="12" spans="2:10" x14ac:dyDescent="0.25">
      <c r="B12" s="513">
        <v>6</v>
      </c>
      <c r="C12" s="515" t="s">
        <v>843</v>
      </c>
      <c r="D12" s="516" t="s">
        <v>588</v>
      </c>
      <c r="E12" s="517">
        <v>1000</v>
      </c>
      <c r="H12" s="483"/>
      <c r="I12" s="483"/>
      <c r="J12" s="483"/>
    </row>
    <row r="13" spans="2:10" ht="25.5" x14ac:dyDescent="0.25">
      <c r="B13" s="513">
        <v>7</v>
      </c>
      <c r="C13" s="515" t="s">
        <v>844</v>
      </c>
      <c r="D13" s="516" t="s">
        <v>518</v>
      </c>
      <c r="E13" s="517">
        <v>600</v>
      </c>
      <c r="H13" s="483"/>
      <c r="I13" s="483"/>
      <c r="J13" s="483"/>
    </row>
    <row r="14" spans="2:10" x14ac:dyDescent="0.25">
      <c r="B14" s="513">
        <v>8</v>
      </c>
      <c r="C14" s="515" t="s">
        <v>426</v>
      </c>
      <c r="D14" s="516" t="s">
        <v>866</v>
      </c>
      <c r="E14" s="517">
        <v>2700</v>
      </c>
      <c r="H14" s="483"/>
      <c r="I14" s="483"/>
      <c r="J14" s="483"/>
    </row>
    <row r="15" spans="2:10" x14ac:dyDescent="0.25">
      <c r="B15" s="513">
        <v>9</v>
      </c>
      <c r="C15" s="515" t="s">
        <v>521</v>
      </c>
      <c r="D15" s="516" t="s">
        <v>867</v>
      </c>
      <c r="E15" s="517">
        <v>840</v>
      </c>
      <c r="H15" s="483"/>
      <c r="I15" s="483"/>
      <c r="J15" s="483"/>
    </row>
    <row r="16" spans="2:10" x14ac:dyDescent="0.25">
      <c r="B16" s="513">
        <v>10</v>
      </c>
      <c r="C16" s="515" t="s">
        <v>519</v>
      </c>
      <c r="D16" s="516" t="s">
        <v>868</v>
      </c>
      <c r="E16" s="517">
        <v>600</v>
      </c>
    </row>
    <row r="17" spans="2:5" x14ac:dyDescent="0.25">
      <c r="B17" s="513">
        <v>11</v>
      </c>
      <c r="C17" s="515" t="s">
        <v>845</v>
      </c>
      <c r="D17" s="516" t="s">
        <v>869</v>
      </c>
      <c r="E17" s="517">
        <v>300</v>
      </c>
    </row>
    <row r="18" spans="2:5" ht="25.5" x14ac:dyDescent="0.25">
      <c r="B18" s="513">
        <v>12</v>
      </c>
      <c r="C18" s="515" t="s">
        <v>427</v>
      </c>
      <c r="D18" s="516" t="s">
        <v>870</v>
      </c>
      <c r="E18" s="517">
        <v>1500</v>
      </c>
    </row>
    <row r="19" spans="2:5" x14ac:dyDescent="0.25">
      <c r="B19" s="513">
        <v>13</v>
      </c>
      <c r="C19" s="515" t="s">
        <v>846</v>
      </c>
      <c r="D19" s="516" t="s">
        <v>871</v>
      </c>
      <c r="E19" s="517">
        <v>400</v>
      </c>
    </row>
    <row r="20" spans="2:5" x14ac:dyDescent="0.25">
      <c r="B20" s="513">
        <v>14</v>
      </c>
      <c r="C20" s="515" t="s">
        <v>847</v>
      </c>
      <c r="D20" s="516" t="s">
        <v>872</v>
      </c>
      <c r="E20" s="517">
        <v>1000</v>
      </c>
    </row>
    <row r="21" spans="2:5" x14ac:dyDescent="0.25">
      <c r="B21" s="513">
        <v>15</v>
      </c>
      <c r="C21" s="515" t="s">
        <v>848</v>
      </c>
      <c r="D21" s="516" t="s">
        <v>873</v>
      </c>
      <c r="E21" s="517">
        <v>400</v>
      </c>
    </row>
    <row r="22" spans="2:5" ht="25.5" x14ac:dyDescent="0.25">
      <c r="B22" s="513">
        <v>16</v>
      </c>
      <c r="C22" s="515" t="s">
        <v>849</v>
      </c>
      <c r="D22" s="516" t="s">
        <v>874</v>
      </c>
      <c r="E22" s="517">
        <v>1000</v>
      </c>
    </row>
    <row r="23" spans="2:5" x14ac:dyDescent="0.25">
      <c r="B23" s="513">
        <v>17</v>
      </c>
      <c r="C23" s="515" t="s">
        <v>850</v>
      </c>
      <c r="D23" s="516" t="s">
        <v>875</v>
      </c>
      <c r="E23" s="517">
        <v>2000</v>
      </c>
    </row>
    <row r="24" spans="2:5" ht="25.5" x14ac:dyDescent="0.25">
      <c r="B24" s="513">
        <v>18</v>
      </c>
      <c r="C24" s="515" t="s">
        <v>851</v>
      </c>
      <c r="D24" s="516" t="s">
        <v>876</v>
      </c>
      <c r="E24" s="517">
        <v>2500</v>
      </c>
    </row>
    <row r="25" spans="2:5" x14ac:dyDescent="0.25">
      <c r="B25" s="513">
        <v>19</v>
      </c>
      <c r="C25" s="515" t="s">
        <v>852</v>
      </c>
      <c r="D25" s="516" t="s">
        <v>877</v>
      </c>
      <c r="E25" s="517">
        <v>600</v>
      </c>
    </row>
    <row r="26" spans="2:5" x14ac:dyDescent="0.25">
      <c r="B26" s="513">
        <v>20</v>
      </c>
      <c r="C26" s="515" t="s">
        <v>853</v>
      </c>
      <c r="D26" s="516" t="s">
        <v>878</v>
      </c>
      <c r="E26" s="517">
        <v>1400</v>
      </c>
    </row>
    <row r="27" spans="2:5" x14ac:dyDescent="0.25">
      <c r="B27" s="513">
        <v>21</v>
      </c>
      <c r="C27" s="515" t="s">
        <v>586</v>
      </c>
      <c r="D27" s="516" t="s">
        <v>879</v>
      </c>
      <c r="E27" s="517">
        <v>3200</v>
      </c>
    </row>
    <row r="28" spans="2:5" x14ac:dyDescent="0.25">
      <c r="B28" s="513">
        <v>22</v>
      </c>
      <c r="C28" s="515" t="s">
        <v>520</v>
      </c>
      <c r="D28" s="516" t="s">
        <v>880</v>
      </c>
      <c r="E28" s="517">
        <v>600</v>
      </c>
    </row>
    <row r="29" spans="2:5" x14ac:dyDescent="0.25">
      <c r="B29" s="513">
        <v>23</v>
      </c>
      <c r="C29" s="515" t="s">
        <v>854</v>
      </c>
      <c r="D29" s="516" t="s">
        <v>881</v>
      </c>
      <c r="E29" s="517">
        <v>600</v>
      </c>
    </row>
    <row r="30" spans="2:5" x14ac:dyDescent="0.25">
      <c r="B30" s="513">
        <v>24</v>
      </c>
      <c r="C30" s="515" t="s">
        <v>855</v>
      </c>
      <c r="D30" s="516" t="s">
        <v>882</v>
      </c>
      <c r="E30" s="517">
        <v>200</v>
      </c>
    </row>
    <row r="31" spans="2:5" x14ac:dyDescent="0.25">
      <c r="B31" s="513">
        <v>25</v>
      </c>
      <c r="C31" s="515" t="s">
        <v>856</v>
      </c>
      <c r="D31" s="516" t="s">
        <v>883</v>
      </c>
      <c r="E31" s="517">
        <v>300</v>
      </c>
    </row>
    <row r="32" spans="2:5" x14ac:dyDescent="0.25">
      <c r="B32" s="513">
        <v>26</v>
      </c>
      <c r="C32" s="515" t="s">
        <v>857</v>
      </c>
      <c r="D32" s="516" t="s">
        <v>884</v>
      </c>
      <c r="E32" s="517">
        <v>500</v>
      </c>
    </row>
    <row r="33" spans="2:7" x14ac:dyDescent="0.25">
      <c r="B33" s="513">
        <v>27</v>
      </c>
      <c r="C33" s="515" t="s">
        <v>574</v>
      </c>
      <c r="D33" s="516" t="s">
        <v>589</v>
      </c>
      <c r="E33" s="517">
        <v>1000</v>
      </c>
    </row>
    <row r="34" spans="2:7" x14ac:dyDescent="0.25">
      <c r="B34" s="513">
        <v>28</v>
      </c>
      <c r="C34" s="515" t="s">
        <v>858</v>
      </c>
      <c r="D34" s="516" t="s">
        <v>885</v>
      </c>
      <c r="E34" s="517">
        <v>3000</v>
      </c>
    </row>
    <row r="35" spans="2:7" ht="25.5" x14ac:dyDescent="0.25">
      <c r="B35" s="513">
        <v>29</v>
      </c>
      <c r="C35" s="515" t="s">
        <v>859</v>
      </c>
      <c r="D35" s="516" t="s">
        <v>886</v>
      </c>
      <c r="E35" s="517">
        <v>1910</v>
      </c>
    </row>
    <row r="36" spans="2:7" x14ac:dyDescent="0.25">
      <c r="B36" s="513">
        <v>30</v>
      </c>
      <c r="C36" s="515" t="s">
        <v>860</v>
      </c>
      <c r="D36" s="516" t="s">
        <v>887</v>
      </c>
      <c r="E36" s="517">
        <v>650</v>
      </c>
    </row>
    <row r="37" spans="2:7" x14ac:dyDescent="0.25">
      <c r="B37" s="272"/>
      <c r="C37" s="272" t="s">
        <v>9</v>
      </c>
      <c r="D37" s="479"/>
      <c r="E37" s="479">
        <f>SUM(E7:E36)</f>
        <v>34000</v>
      </c>
      <c r="G37" s="475"/>
    </row>
  </sheetData>
  <mergeCells count="1">
    <mergeCell ref="B4:E4"/>
  </mergeCells>
  <pageMargins left="0.19685039370078741" right="0.15748031496062992" top="0.23622047244094491" bottom="0.39370078740157483" header="0.27559055118110237" footer="0.51181102362204722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E29"/>
  <sheetViews>
    <sheetView workbookViewId="0">
      <selection activeCell="D6" sqref="D6"/>
    </sheetView>
  </sheetViews>
  <sheetFormatPr defaultColWidth="9.140625" defaultRowHeight="14.25" x14ac:dyDescent="0.2"/>
  <cols>
    <col min="1" max="1" width="9.140625" style="1"/>
    <col min="2" max="2" width="6" style="1" customWidth="1"/>
    <col min="3" max="3" width="43.7109375" style="1" customWidth="1"/>
    <col min="4" max="4" width="42" style="1" customWidth="1"/>
    <col min="5" max="5" width="12" style="278" customWidth="1"/>
    <col min="6" max="16384" width="9.140625" style="1"/>
  </cols>
  <sheetData>
    <row r="1" spans="2:5" x14ac:dyDescent="0.2">
      <c r="B1" s="273"/>
      <c r="C1" s="273"/>
      <c r="D1" s="273"/>
      <c r="E1" s="274"/>
    </row>
    <row r="2" spans="2:5" x14ac:dyDescent="0.2">
      <c r="B2" s="273"/>
      <c r="C2" s="273"/>
      <c r="D2" s="273"/>
      <c r="E2" s="274"/>
    </row>
    <row r="3" spans="2:5" x14ac:dyDescent="0.2">
      <c r="B3" s="273"/>
      <c r="C3" s="273"/>
      <c r="D3" s="273"/>
      <c r="E3" s="275" t="s">
        <v>162</v>
      </c>
    </row>
    <row r="4" spans="2:5" x14ac:dyDescent="0.2">
      <c r="B4" s="273"/>
      <c r="C4" s="273"/>
      <c r="D4" s="273"/>
      <c r="E4" s="274"/>
    </row>
    <row r="5" spans="2:5" ht="19.5" x14ac:dyDescent="0.2">
      <c r="B5" s="580" t="s">
        <v>918</v>
      </c>
      <c r="C5" s="580"/>
      <c r="D5" s="580"/>
      <c r="E5" s="580"/>
    </row>
    <row r="6" spans="2:5" x14ac:dyDescent="0.2">
      <c r="B6" s="276"/>
      <c r="C6" s="273"/>
      <c r="D6" s="273"/>
      <c r="E6" s="277"/>
    </row>
    <row r="9" spans="2:5" ht="25.5" x14ac:dyDescent="0.2">
      <c r="B9" s="290" t="s">
        <v>146</v>
      </c>
      <c r="C9" s="279" t="s">
        <v>157</v>
      </c>
      <c r="D9" s="279" t="s">
        <v>158</v>
      </c>
      <c r="E9" s="260" t="s">
        <v>402</v>
      </c>
    </row>
    <row r="10" spans="2:5" s="465" customFormat="1" ht="25.5" x14ac:dyDescent="0.25">
      <c r="B10" s="513">
        <v>1</v>
      </c>
      <c r="C10" s="516" t="s">
        <v>889</v>
      </c>
      <c r="D10" s="516" t="s">
        <v>919</v>
      </c>
      <c r="E10" s="517">
        <v>300</v>
      </c>
    </row>
    <row r="11" spans="2:5" s="465" customFormat="1" x14ac:dyDescent="0.25">
      <c r="B11" s="513">
        <v>2</v>
      </c>
      <c r="C11" s="515" t="s">
        <v>890</v>
      </c>
      <c r="D11" s="516" t="s">
        <v>900</v>
      </c>
      <c r="E11" s="517">
        <v>1500</v>
      </c>
    </row>
    <row r="12" spans="2:5" s="465" customFormat="1" x14ac:dyDescent="0.25">
      <c r="B12" s="513">
        <v>3</v>
      </c>
      <c r="C12" s="515" t="s">
        <v>891</v>
      </c>
      <c r="D12" s="516" t="s">
        <v>901</v>
      </c>
      <c r="E12" s="517">
        <v>3000</v>
      </c>
    </row>
    <row r="13" spans="2:5" s="465" customFormat="1" x14ac:dyDescent="0.25">
      <c r="B13" s="513">
        <v>4</v>
      </c>
      <c r="C13" s="515" t="s">
        <v>587</v>
      </c>
      <c r="D13" s="516" t="s">
        <v>902</v>
      </c>
      <c r="E13" s="517">
        <v>500</v>
      </c>
    </row>
    <row r="14" spans="2:5" s="465" customFormat="1" x14ac:dyDescent="0.25">
      <c r="B14" s="513">
        <v>5</v>
      </c>
      <c r="C14" s="515" t="s">
        <v>522</v>
      </c>
      <c r="D14" s="516" t="s">
        <v>903</v>
      </c>
      <c r="E14" s="517">
        <v>430</v>
      </c>
    </row>
    <row r="15" spans="2:5" s="465" customFormat="1" x14ac:dyDescent="0.25">
      <c r="B15" s="513">
        <v>6</v>
      </c>
      <c r="C15" s="515" t="s">
        <v>892</v>
      </c>
      <c r="D15" s="516" t="s">
        <v>904</v>
      </c>
      <c r="E15" s="517">
        <v>640</v>
      </c>
    </row>
    <row r="16" spans="2:5" s="465" customFormat="1" ht="25.5" x14ac:dyDescent="0.25">
      <c r="B16" s="513">
        <v>7</v>
      </c>
      <c r="C16" s="516" t="s">
        <v>893</v>
      </c>
      <c r="D16" s="516" t="s">
        <v>905</v>
      </c>
      <c r="E16" s="517">
        <v>1000</v>
      </c>
    </row>
    <row r="17" spans="2:5" s="465" customFormat="1" ht="25.5" x14ac:dyDescent="0.25">
      <c r="B17" s="513">
        <v>8</v>
      </c>
      <c r="C17" s="516" t="s">
        <v>744</v>
      </c>
      <c r="D17" s="516" t="s">
        <v>906</v>
      </c>
      <c r="E17" s="517">
        <v>300</v>
      </c>
    </row>
    <row r="18" spans="2:5" s="465" customFormat="1" ht="25.5" x14ac:dyDescent="0.25">
      <c r="B18" s="513">
        <v>9</v>
      </c>
      <c r="C18" s="516" t="s">
        <v>894</v>
      </c>
      <c r="D18" s="516" t="s">
        <v>907</v>
      </c>
      <c r="E18" s="517">
        <v>600</v>
      </c>
    </row>
    <row r="19" spans="2:5" s="465" customFormat="1" x14ac:dyDescent="0.25">
      <c r="B19" s="513">
        <v>10</v>
      </c>
      <c r="C19" s="515" t="s">
        <v>895</v>
      </c>
      <c r="D19" s="516" t="s">
        <v>908</v>
      </c>
      <c r="E19" s="517">
        <v>600</v>
      </c>
    </row>
    <row r="20" spans="2:5" s="465" customFormat="1" ht="25.5" x14ac:dyDescent="0.25">
      <c r="B20" s="513">
        <v>11</v>
      </c>
      <c r="C20" s="515" t="s">
        <v>506</v>
      </c>
      <c r="D20" s="516" t="s">
        <v>909</v>
      </c>
      <c r="E20" s="517">
        <v>700</v>
      </c>
    </row>
    <row r="21" spans="2:5" s="465" customFormat="1" ht="25.5" x14ac:dyDescent="0.25">
      <c r="B21" s="513">
        <v>12</v>
      </c>
      <c r="C21" s="515" t="s">
        <v>691</v>
      </c>
      <c r="D21" s="516" t="s">
        <v>910</v>
      </c>
      <c r="E21" s="517">
        <v>990</v>
      </c>
    </row>
    <row r="22" spans="2:5" s="465" customFormat="1" x14ac:dyDescent="0.25">
      <c r="B22" s="513">
        <v>13</v>
      </c>
      <c r="C22" s="515" t="s">
        <v>896</v>
      </c>
      <c r="D22" s="516" t="s">
        <v>911</v>
      </c>
      <c r="E22" s="517">
        <v>1450</v>
      </c>
    </row>
    <row r="23" spans="2:5" s="465" customFormat="1" x14ac:dyDescent="0.25">
      <c r="B23" s="513">
        <v>14</v>
      </c>
      <c r="C23" s="515" t="s">
        <v>437</v>
      </c>
      <c r="D23" s="516" t="s">
        <v>912</v>
      </c>
      <c r="E23" s="517">
        <v>490</v>
      </c>
    </row>
    <row r="24" spans="2:5" s="465" customFormat="1" x14ac:dyDescent="0.25">
      <c r="B24" s="513">
        <v>15</v>
      </c>
      <c r="C24" s="515" t="s">
        <v>897</v>
      </c>
      <c r="D24" s="516" t="s">
        <v>913</v>
      </c>
      <c r="E24" s="517">
        <v>300</v>
      </c>
    </row>
    <row r="25" spans="2:5" s="465" customFormat="1" x14ac:dyDescent="0.25">
      <c r="B25" s="513">
        <v>16</v>
      </c>
      <c r="C25" s="515" t="s">
        <v>510</v>
      </c>
      <c r="D25" s="516" t="s">
        <v>914</v>
      </c>
      <c r="E25" s="517">
        <v>800</v>
      </c>
    </row>
    <row r="26" spans="2:5" s="465" customFormat="1" x14ac:dyDescent="0.25">
      <c r="B26" s="513">
        <v>17</v>
      </c>
      <c r="C26" s="515" t="s">
        <v>898</v>
      </c>
      <c r="D26" s="516" t="s">
        <v>915</v>
      </c>
      <c r="E26" s="517">
        <v>900</v>
      </c>
    </row>
    <row r="27" spans="2:5" s="465" customFormat="1" x14ac:dyDescent="0.25">
      <c r="B27" s="513">
        <v>18</v>
      </c>
      <c r="C27" s="515" t="s">
        <v>898</v>
      </c>
      <c r="D27" s="516" t="s">
        <v>916</v>
      </c>
      <c r="E27" s="517">
        <v>800</v>
      </c>
    </row>
    <row r="28" spans="2:5" s="465" customFormat="1" x14ac:dyDescent="0.25">
      <c r="B28" s="513">
        <v>19</v>
      </c>
      <c r="C28" s="515" t="s">
        <v>899</v>
      </c>
      <c r="D28" s="516" t="s">
        <v>917</v>
      </c>
      <c r="E28" s="517">
        <v>320</v>
      </c>
    </row>
    <row r="29" spans="2:5" x14ac:dyDescent="0.2">
      <c r="B29" s="280"/>
      <c r="C29" s="581" t="s">
        <v>9</v>
      </c>
      <c r="D29" s="581"/>
      <c r="E29" s="281">
        <f>SUM(E10:E28)</f>
        <v>15620</v>
      </c>
    </row>
  </sheetData>
  <mergeCells count="2">
    <mergeCell ref="B5:E5"/>
    <mergeCell ref="C29:D29"/>
  </mergeCells>
  <phoneticPr fontId="22" type="noConversion"/>
  <pageMargins left="0.19685039370078741" right="0.31496062992125984" top="0.74803149606299213" bottom="0.74803149606299213" header="0.31496062992125984" footer="0.31496062992125984"/>
  <pageSetup paperSize="9" scale="95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G26"/>
  <sheetViews>
    <sheetView workbookViewId="0">
      <selection activeCell="C9" sqref="C9"/>
    </sheetView>
  </sheetViews>
  <sheetFormatPr defaultRowHeight="14.25" x14ac:dyDescent="0.2"/>
  <cols>
    <col min="1" max="1" width="9.140625" style="1" customWidth="1"/>
    <col min="2" max="2" width="6" style="1" customWidth="1"/>
    <col min="3" max="3" width="38.140625" style="1" customWidth="1"/>
    <col min="4" max="4" width="39.42578125" style="1" customWidth="1"/>
    <col min="5" max="5" width="11.7109375" style="278" customWidth="1"/>
    <col min="6" max="16384" width="9.140625" style="1"/>
  </cols>
  <sheetData>
    <row r="1" spans="2:7" x14ac:dyDescent="0.2">
      <c r="B1" s="273"/>
      <c r="C1" s="273"/>
      <c r="D1" s="273"/>
      <c r="E1" s="274"/>
    </row>
    <row r="2" spans="2:7" x14ac:dyDescent="0.2">
      <c r="B2" s="273"/>
      <c r="C2" s="273"/>
      <c r="D2" s="273"/>
      <c r="E2" s="274"/>
    </row>
    <row r="3" spans="2:7" x14ac:dyDescent="0.2">
      <c r="B3" s="273"/>
      <c r="C3" s="273"/>
      <c r="D3" s="273"/>
      <c r="E3" s="275" t="s">
        <v>164</v>
      </c>
    </row>
    <row r="4" spans="2:7" x14ac:dyDescent="0.2">
      <c r="B4" s="273"/>
      <c r="C4" s="273"/>
      <c r="D4" s="273"/>
      <c r="E4" s="274"/>
    </row>
    <row r="5" spans="2:7" ht="19.5" x14ac:dyDescent="0.2">
      <c r="B5" s="580" t="s">
        <v>920</v>
      </c>
      <c r="C5" s="580"/>
      <c r="D5" s="580"/>
      <c r="E5" s="580"/>
    </row>
    <row r="6" spans="2:7" x14ac:dyDescent="0.2">
      <c r="B6" s="276"/>
      <c r="C6" s="273"/>
      <c r="D6" s="273"/>
      <c r="E6" s="277"/>
    </row>
    <row r="7" spans="2:7" ht="25.5" x14ac:dyDescent="0.2">
      <c r="B7" s="290" t="s">
        <v>146</v>
      </c>
      <c r="C7" s="279" t="s">
        <v>163</v>
      </c>
      <c r="D7" s="279" t="s">
        <v>158</v>
      </c>
      <c r="E7" s="260" t="s">
        <v>402</v>
      </c>
    </row>
    <row r="8" spans="2:7" s="465" customFormat="1" x14ac:dyDescent="0.25">
      <c r="B8" s="513">
        <v>1</v>
      </c>
      <c r="C8" s="516" t="s">
        <v>765</v>
      </c>
      <c r="D8" s="516" t="s">
        <v>922</v>
      </c>
      <c r="E8" s="517">
        <v>2100</v>
      </c>
    </row>
    <row r="9" spans="2:7" s="465" customFormat="1" ht="25.5" x14ac:dyDescent="0.25">
      <c r="B9" s="513">
        <v>2</v>
      </c>
      <c r="C9" s="516" t="s">
        <v>521</v>
      </c>
      <c r="D9" s="516" t="s">
        <v>923</v>
      </c>
      <c r="E9" s="517">
        <v>392</v>
      </c>
    </row>
    <row r="10" spans="2:7" s="465" customFormat="1" ht="25.5" x14ac:dyDescent="0.25">
      <c r="B10" s="513">
        <v>4</v>
      </c>
      <c r="C10" s="516" t="s">
        <v>921</v>
      </c>
      <c r="D10" s="516" t="s">
        <v>924</v>
      </c>
      <c r="E10" s="517">
        <v>1000</v>
      </c>
    </row>
    <row r="11" spans="2:7" s="465" customFormat="1" ht="18" customHeight="1" x14ac:dyDescent="0.25">
      <c r="B11" s="513">
        <v>5</v>
      </c>
      <c r="C11" s="516" t="s">
        <v>898</v>
      </c>
      <c r="D11" s="516" t="s">
        <v>925</v>
      </c>
      <c r="E11" s="517">
        <v>3499</v>
      </c>
    </row>
    <row r="12" spans="2:7" x14ac:dyDescent="0.2">
      <c r="B12" s="280"/>
      <c r="C12" s="581" t="s">
        <v>9</v>
      </c>
      <c r="D12" s="581"/>
      <c r="E12" s="281">
        <f>SUM(E8:E11)</f>
        <v>6991</v>
      </c>
      <c r="G12" s="4"/>
    </row>
    <row r="13" spans="2:7" x14ac:dyDescent="0.2">
      <c r="B13" s="282"/>
      <c r="C13" s="282"/>
      <c r="D13" s="282"/>
      <c r="E13" s="283"/>
    </row>
    <row r="14" spans="2:7" x14ac:dyDescent="0.2">
      <c r="B14" s="273"/>
      <c r="C14" s="284"/>
      <c r="D14" s="284"/>
      <c r="E14" s="285"/>
    </row>
    <row r="15" spans="2:7" x14ac:dyDescent="0.2">
      <c r="B15" s="286"/>
      <c r="C15" s="286"/>
      <c r="D15" s="286"/>
      <c r="E15" s="287"/>
    </row>
    <row r="16" spans="2:7" x14ac:dyDescent="0.2">
      <c r="B16" s="273"/>
      <c r="C16" s="286"/>
      <c r="D16" s="286"/>
      <c r="E16" s="287"/>
    </row>
    <row r="17" spans="2:5" x14ac:dyDescent="0.2">
      <c r="B17" s="288"/>
      <c r="C17" s="288"/>
      <c r="D17" s="288"/>
      <c r="E17" s="289"/>
    </row>
    <row r="18" spans="2:5" x14ac:dyDescent="0.2">
      <c r="B18" s="288"/>
      <c r="C18" s="288"/>
      <c r="D18" s="288"/>
      <c r="E18" s="289"/>
    </row>
    <row r="19" spans="2:5" x14ac:dyDescent="0.2">
      <c r="B19" s="288"/>
      <c r="C19" s="288"/>
      <c r="D19" s="288"/>
      <c r="E19" s="289"/>
    </row>
    <row r="20" spans="2:5" x14ac:dyDescent="0.2">
      <c r="B20" s="288"/>
      <c r="C20" s="288"/>
      <c r="D20" s="288"/>
      <c r="E20" s="289"/>
    </row>
    <row r="21" spans="2:5" x14ac:dyDescent="0.2">
      <c r="B21" s="288"/>
      <c r="C21" s="288"/>
      <c r="D21" s="288"/>
      <c r="E21" s="289"/>
    </row>
    <row r="22" spans="2:5" x14ac:dyDescent="0.2">
      <c r="B22" s="288"/>
      <c r="C22" s="288"/>
      <c r="D22" s="288"/>
      <c r="E22" s="289"/>
    </row>
    <row r="23" spans="2:5" x14ac:dyDescent="0.2">
      <c r="B23" s="288"/>
      <c r="C23" s="288"/>
      <c r="D23" s="288"/>
      <c r="E23" s="289"/>
    </row>
    <row r="24" spans="2:5" x14ac:dyDescent="0.2">
      <c r="B24" s="288"/>
      <c r="C24" s="288"/>
      <c r="D24" s="288"/>
      <c r="E24" s="289"/>
    </row>
    <row r="25" spans="2:5" x14ac:dyDescent="0.2">
      <c r="B25" s="288"/>
      <c r="C25" s="288"/>
      <c r="D25" s="288"/>
      <c r="E25" s="289"/>
    </row>
    <row r="26" spans="2:5" x14ac:dyDescent="0.2">
      <c r="B26" s="288"/>
      <c r="C26" s="288"/>
      <c r="D26" s="288"/>
      <c r="E26" s="289"/>
    </row>
  </sheetData>
  <mergeCells count="2">
    <mergeCell ref="B5:E5"/>
    <mergeCell ref="C12:D12"/>
  </mergeCells>
  <pageMargins left="0.39370078740157483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G23"/>
  <sheetViews>
    <sheetView workbookViewId="0">
      <selection activeCell="B1" sqref="B1:E21"/>
    </sheetView>
  </sheetViews>
  <sheetFormatPr defaultRowHeight="14.25" x14ac:dyDescent="0.2"/>
  <cols>
    <col min="1" max="1" width="3.5703125" style="1" customWidth="1"/>
    <col min="2" max="2" width="42.85546875" style="1" customWidth="1"/>
    <col min="3" max="3" width="14.5703125" style="1" customWidth="1"/>
    <col min="4" max="4" width="13.28515625" style="1" customWidth="1"/>
    <col min="5" max="5" width="13.140625" style="1" customWidth="1"/>
    <col min="6" max="6" width="9.140625" style="1" customWidth="1"/>
    <col min="7" max="16384" width="9.140625" style="1"/>
  </cols>
  <sheetData>
    <row r="1" spans="2:7" x14ac:dyDescent="0.2">
      <c r="E1" s="77" t="s">
        <v>165</v>
      </c>
    </row>
    <row r="2" spans="2:7" x14ac:dyDescent="0.2">
      <c r="B2" s="35"/>
      <c r="C2" s="36"/>
      <c r="D2" s="36"/>
      <c r="F2" s="36"/>
      <c r="G2" s="36"/>
    </row>
    <row r="3" spans="2:7" ht="18" x14ac:dyDescent="0.25">
      <c r="B3" s="546" t="s">
        <v>619</v>
      </c>
      <c r="C3" s="546"/>
      <c r="D3" s="546"/>
      <c r="E3" s="546"/>
      <c r="F3" s="36"/>
      <c r="G3" s="36"/>
    </row>
    <row r="4" spans="2:7" x14ac:dyDescent="0.2">
      <c r="B4" s="35"/>
      <c r="C4" s="36"/>
      <c r="D4" s="36"/>
      <c r="E4" s="36"/>
      <c r="F4" s="36"/>
      <c r="G4" s="36"/>
    </row>
    <row r="5" spans="2:7" x14ac:dyDescent="0.2">
      <c r="B5" s="561" t="s">
        <v>21</v>
      </c>
      <c r="C5" s="583" t="s">
        <v>618</v>
      </c>
      <c r="D5" s="583" t="s">
        <v>590</v>
      </c>
      <c r="E5" s="38" t="s">
        <v>166</v>
      </c>
      <c r="F5" s="36"/>
      <c r="G5" s="35"/>
    </row>
    <row r="6" spans="2:7" x14ac:dyDescent="0.2">
      <c r="B6" s="582"/>
      <c r="C6" s="584"/>
      <c r="D6" s="584"/>
      <c r="E6" s="39" t="s">
        <v>167</v>
      </c>
      <c r="F6" s="36"/>
      <c r="G6" s="35"/>
    </row>
    <row r="7" spans="2:7" ht="13.5" customHeight="1" x14ac:dyDescent="0.2">
      <c r="B7" s="409" t="s">
        <v>168</v>
      </c>
      <c r="C7" s="40">
        <v>1221402.95</v>
      </c>
      <c r="D7" s="40">
        <v>1205733.72</v>
      </c>
      <c r="E7" s="26">
        <f t="shared" ref="E7:E20" si="0">C7-D7</f>
        <v>15669.229999999981</v>
      </c>
      <c r="F7" s="36"/>
      <c r="G7" s="35"/>
    </row>
    <row r="8" spans="2:7" ht="14.25" customHeight="1" x14ac:dyDescent="0.2">
      <c r="B8" s="409" t="s">
        <v>169</v>
      </c>
      <c r="C8" s="40">
        <v>21447.45</v>
      </c>
      <c r="D8" s="40">
        <v>19684.11</v>
      </c>
      <c r="E8" s="26">
        <f t="shared" si="0"/>
        <v>1763.3400000000001</v>
      </c>
      <c r="F8" s="36"/>
      <c r="G8" s="35"/>
    </row>
    <row r="9" spans="2:7" x14ac:dyDescent="0.2">
      <c r="B9" s="409" t="s">
        <v>170</v>
      </c>
      <c r="C9" s="40">
        <v>5643.55</v>
      </c>
      <c r="D9" s="40">
        <v>1387.79</v>
      </c>
      <c r="E9" s="26">
        <f t="shared" si="0"/>
        <v>4255.76</v>
      </c>
      <c r="F9" s="36"/>
      <c r="G9" s="35"/>
    </row>
    <row r="10" spans="2:7" x14ac:dyDescent="0.2">
      <c r="B10" s="409" t="s">
        <v>171</v>
      </c>
      <c r="C10" s="40">
        <v>51779.1</v>
      </c>
      <c r="D10" s="40">
        <v>49807.1</v>
      </c>
      <c r="E10" s="26">
        <f t="shared" si="0"/>
        <v>1972</v>
      </c>
      <c r="F10" s="36"/>
      <c r="G10" s="35"/>
    </row>
    <row r="11" spans="2:7" x14ac:dyDescent="0.2">
      <c r="B11" s="409" t="s">
        <v>593</v>
      </c>
      <c r="C11" s="40">
        <v>57760</v>
      </c>
      <c r="D11" s="40">
        <v>8270</v>
      </c>
      <c r="E11" s="26">
        <f t="shared" si="0"/>
        <v>49490</v>
      </c>
      <c r="F11" s="36"/>
      <c r="G11" s="35"/>
    </row>
    <row r="12" spans="2:7" ht="15" customHeight="1" x14ac:dyDescent="0.2">
      <c r="B12" s="409" t="s">
        <v>172</v>
      </c>
      <c r="C12" s="40">
        <v>1902646.95</v>
      </c>
      <c r="D12" s="40">
        <v>1959980.99</v>
      </c>
      <c r="E12" s="26">
        <f t="shared" si="0"/>
        <v>-57334.040000000037</v>
      </c>
      <c r="F12" s="36"/>
      <c r="G12" s="35"/>
    </row>
    <row r="13" spans="2:7" ht="14.25" customHeight="1" x14ac:dyDescent="0.2">
      <c r="B13" s="409" t="s">
        <v>173</v>
      </c>
      <c r="C13" s="40">
        <v>17125.84</v>
      </c>
      <c r="D13" s="40">
        <v>15115.81</v>
      </c>
      <c r="E13" s="26">
        <f t="shared" si="0"/>
        <v>2010.0300000000007</v>
      </c>
      <c r="F13" s="36"/>
      <c r="G13" s="35"/>
    </row>
    <row r="14" spans="2:7" x14ac:dyDescent="0.2">
      <c r="B14" s="410" t="s">
        <v>174</v>
      </c>
      <c r="C14" s="41">
        <v>37466.67</v>
      </c>
      <c r="D14" s="41">
        <v>36783.4</v>
      </c>
      <c r="E14" s="42">
        <f t="shared" si="0"/>
        <v>683.2699999999968</v>
      </c>
      <c r="F14" s="36"/>
      <c r="G14" s="35"/>
    </row>
    <row r="15" spans="2:7" ht="13.5" customHeight="1" x14ac:dyDescent="0.2">
      <c r="B15" s="409" t="s">
        <v>175</v>
      </c>
      <c r="C15" s="40">
        <v>61979.01</v>
      </c>
      <c r="D15" s="40">
        <v>49025.91</v>
      </c>
      <c r="E15" s="26">
        <f t="shared" si="0"/>
        <v>12953.099999999999</v>
      </c>
      <c r="F15" s="36"/>
      <c r="G15" s="35"/>
    </row>
    <row r="16" spans="2:7" ht="15" customHeight="1" x14ac:dyDescent="0.2">
      <c r="B16" s="409" t="s">
        <v>176</v>
      </c>
      <c r="C16" s="40">
        <v>361.79</v>
      </c>
      <c r="D16" s="40">
        <v>391.79</v>
      </c>
      <c r="E16" s="26">
        <f t="shared" si="0"/>
        <v>-30</v>
      </c>
      <c r="F16" s="36"/>
      <c r="G16" s="35"/>
    </row>
    <row r="17" spans="2:7" ht="14.25" customHeight="1" x14ac:dyDescent="0.2">
      <c r="B17" s="409" t="s">
        <v>177</v>
      </c>
      <c r="C17" s="40">
        <v>22661.88</v>
      </c>
      <c r="D17" s="40">
        <v>22661.88</v>
      </c>
      <c r="E17" s="26">
        <f t="shared" si="0"/>
        <v>0</v>
      </c>
      <c r="F17" s="36"/>
      <c r="G17" s="35"/>
    </row>
    <row r="18" spans="2:7" ht="14.25" customHeight="1" x14ac:dyDescent="0.2">
      <c r="B18" s="409" t="s">
        <v>178</v>
      </c>
      <c r="C18" s="40">
        <v>15803.17</v>
      </c>
      <c r="D18" s="40">
        <v>14145.44</v>
      </c>
      <c r="E18" s="26">
        <f t="shared" si="0"/>
        <v>1657.7299999999996</v>
      </c>
      <c r="F18" s="36"/>
      <c r="G18" s="35"/>
    </row>
    <row r="19" spans="2:7" ht="15" customHeight="1" x14ac:dyDescent="0.2">
      <c r="B19" s="409" t="s">
        <v>179</v>
      </c>
      <c r="C19" s="40">
        <v>312152.40000000002</v>
      </c>
      <c r="D19" s="40">
        <v>298724.99</v>
      </c>
      <c r="E19" s="26">
        <f t="shared" si="0"/>
        <v>13427.410000000033</v>
      </c>
      <c r="F19" s="36"/>
      <c r="G19" s="35"/>
    </row>
    <row r="20" spans="2:7" s="8" customFormat="1" ht="27.75" customHeight="1" x14ac:dyDescent="0.25">
      <c r="B20" s="43" t="s">
        <v>93</v>
      </c>
      <c r="C20" s="44">
        <f>SUM(C7:C19)</f>
        <v>3728230.7599999993</v>
      </c>
      <c r="D20" s="45">
        <f>SUM(D7:D19)</f>
        <v>3681712.9299999997</v>
      </c>
      <c r="E20" s="45">
        <f t="shared" si="0"/>
        <v>46517.829999999609</v>
      </c>
      <c r="F20" s="78"/>
      <c r="G20" s="76"/>
    </row>
    <row r="22" spans="2:7" ht="33" customHeight="1" x14ac:dyDescent="0.2">
      <c r="B22" s="571"/>
      <c r="C22" s="571"/>
      <c r="D22" s="571"/>
      <c r="E22" s="571"/>
      <c r="F22" s="36"/>
      <c r="G22" s="36"/>
    </row>
    <row r="23" spans="2:7" x14ac:dyDescent="0.2">
      <c r="B23" s="35"/>
      <c r="C23" s="36"/>
      <c r="D23" s="36"/>
      <c r="E23" s="36"/>
      <c r="F23" s="36"/>
      <c r="G23" s="35"/>
    </row>
  </sheetData>
  <mergeCells count="5">
    <mergeCell ref="B3:E3"/>
    <mergeCell ref="B5:B6"/>
    <mergeCell ref="C5:C6"/>
    <mergeCell ref="D5:D6"/>
    <mergeCell ref="B22:E2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O31"/>
  <sheetViews>
    <sheetView workbookViewId="0">
      <selection activeCell="B1" sqref="B1:H32"/>
    </sheetView>
  </sheetViews>
  <sheetFormatPr defaultRowHeight="12.75" x14ac:dyDescent="0.2"/>
  <cols>
    <col min="1" max="1" width="6.140625" style="297" customWidth="1"/>
    <col min="2" max="2" width="25" style="298" customWidth="1"/>
    <col min="3" max="3" width="14.5703125" style="297" customWidth="1"/>
    <col min="4" max="4" width="16.5703125" style="299" customWidth="1"/>
    <col min="5" max="5" width="15.28515625" style="299" customWidth="1"/>
    <col min="6" max="6" width="13.42578125" style="299" customWidth="1"/>
    <col min="7" max="7" width="15.140625" style="299" customWidth="1"/>
    <col min="8" max="8" width="15" style="299" customWidth="1"/>
    <col min="9" max="10" width="14.28515625" style="299" customWidth="1"/>
    <col min="11" max="11" width="35.140625" style="298" customWidth="1"/>
    <col min="12" max="12" width="20.7109375" style="299" customWidth="1"/>
    <col min="13" max="14" width="9.140625" style="299"/>
    <col min="15" max="15" width="51.7109375" style="299" customWidth="1"/>
    <col min="16" max="16" width="9.42578125" style="298" customWidth="1"/>
    <col min="17" max="244" width="9.140625" style="298"/>
    <col min="245" max="245" width="11.7109375" style="298" customWidth="1"/>
    <col min="246" max="246" width="16.7109375" style="298" customWidth="1"/>
    <col min="247" max="247" width="14.42578125" style="298" customWidth="1"/>
    <col min="248" max="248" width="13.140625" style="298" customWidth="1"/>
    <col min="249" max="249" width="13.28515625" style="298" customWidth="1"/>
    <col min="250" max="250" width="11.85546875" style="298" customWidth="1"/>
    <col min="251" max="251" width="16" style="298" customWidth="1"/>
    <col min="252" max="252" width="12" style="298" customWidth="1"/>
    <col min="253" max="253" width="11.5703125" style="298" customWidth="1"/>
    <col min="254" max="254" width="11.7109375" style="298" customWidth="1"/>
    <col min="255" max="255" width="17.5703125" style="298" customWidth="1"/>
    <col min="256" max="256" width="6.42578125" style="298" customWidth="1"/>
    <col min="257" max="257" width="29.28515625" style="298" customWidth="1"/>
    <col min="258" max="258" width="18.85546875" style="298" customWidth="1"/>
    <col min="259" max="500" width="9.140625" style="298"/>
    <col min="501" max="501" width="11.7109375" style="298" customWidth="1"/>
    <col min="502" max="502" width="16.7109375" style="298" customWidth="1"/>
    <col min="503" max="503" width="14.42578125" style="298" customWidth="1"/>
    <col min="504" max="504" width="13.140625" style="298" customWidth="1"/>
    <col min="505" max="505" width="13.28515625" style="298" customWidth="1"/>
    <col min="506" max="506" width="11.85546875" style="298" customWidth="1"/>
    <col min="507" max="507" width="16" style="298" customWidth="1"/>
    <col min="508" max="508" width="12" style="298" customWidth="1"/>
    <col min="509" max="509" width="11.5703125" style="298" customWidth="1"/>
    <col min="510" max="510" width="11.7109375" style="298" customWidth="1"/>
    <col min="511" max="511" width="17.5703125" style="298" customWidth="1"/>
    <col min="512" max="512" width="6.42578125" style="298" customWidth="1"/>
    <col min="513" max="513" width="29.28515625" style="298" customWidth="1"/>
    <col min="514" max="514" width="18.85546875" style="298" customWidth="1"/>
    <col min="515" max="756" width="9.140625" style="298"/>
    <col min="757" max="757" width="11.7109375" style="298" customWidth="1"/>
    <col min="758" max="758" width="16.7109375" style="298" customWidth="1"/>
    <col min="759" max="759" width="14.42578125" style="298" customWidth="1"/>
    <col min="760" max="760" width="13.140625" style="298" customWidth="1"/>
    <col min="761" max="761" width="13.28515625" style="298" customWidth="1"/>
    <col min="762" max="762" width="11.85546875" style="298" customWidth="1"/>
    <col min="763" max="763" width="16" style="298" customWidth="1"/>
    <col min="764" max="764" width="12" style="298" customWidth="1"/>
    <col min="765" max="765" width="11.5703125" style="298" customWidth="1"/>
    <col min="766" max="766" width="11.7109375" style="298" customWidth="1"/>
    <col min="767" max="767" width="17.5703125" style="298" customWidth="1"/>
    <col min="768" max="768" width="6.42578125" style="298" customWidth="1"/>
    <col min="769" max="769" width="29.28515625" style="298" customWidth="1"/>
    <col min="770" max="770" width="18.85546875" style="298" customWidth="1"/>
    <col min="771" max="1012" width="9.140625" style="298"/>
    <col min="1013" max="1013" width="11.7109375" style="298" customWidth="1"/>
    <col min="1014" max="1014" width="16.7109375" style="298" customWidth="1"/>
    <col min="1015" max="1015" width="14.42578125" style="298" customWidth="1"/>
    <col min="1016" max="1016" width="13.140625" style="298" customWidth="1"/>
    <col min="1017" max="1017" width="13.28515625" style="298" customWidth="1"/>
    <col min="1018" max="1018" width="11.85546875" style="298" customWidth="1"/>
    <col min="1019" max="1019" width="16" style="298" customWidth="1"/>
    <col min="1020" max="1020" width="12" style="298" customWidth="1"/>
    <col min="1021" max="1021" width="11.5703125" style="298" customWidth="1"/>
    <col min="1022" max="1022" width="11.7109375" style="298" customWidth="1"/>
    <col min="1023" max="1023" width="17.5703125" style="298" customWidth="1"/>
    <col min="1024" max="1024" width="6.42578125" style="298" customWidth="1"/>
    <col min="1025" max="1025" width="29.28515625" style="298" customWidth="1"/>
    <col min="1026" max="1026" width="18.85546875" style="298" customWidth="1"/>
    <col min="1027" max="1268" width="9.140625" style="298"/>
    <col min="1269" max="1269" width="11.7109375" style="298" customWidth="1"/>
    <col min="1270" max="1270" width="16.7109375" style="298" customWidth="1"/>
    <col min="1271" max="1271" width="14.42578125" style="298" customWidth="1"/>
    <col min="1272" max="1272" width="13.140625" style="298" customWidth="1"/>
    <col min="1273" max="1273" width="13.28515625" style="298" customWidth="1"/>
    <col min="1274" max="1274" width="11.85546875" style="298" customWidth="1"/>
    <col min="1275" max="1275" width="16" style="298" customWidth="1"/>
    <col min="1276" max="1276" width="12" style="298" customWidth="1"/>
    <col min="1277" max="1277" width="11.5703125" style="298" customWidth="1"/>
    <col min="1278" max="1278" width="11.7109375" style="298" customWidth="1"/>
    <col min="1279" max="1279" width="17.5703125" style="298" customWidth="1"/>
    <col min="1280" max="1280" width="6.42578125" style="298" customWidth="1"/>
    <col min="1281" max="1281" width="29.28515625" style="298" customWidth="1"/>
    <col min="1282" max="1282" width="18.85546875" style="298" customWidth="1"/>
    <col min="1283" max="1524" width="9.140625" style="298"/>
    <col min="1525" max="1525" width="11.7109375" style="298" customWidth="1"/>
    <col min="1526" max="1526" width="16.7109375" style="298" customWidth="1"/>
    <col min="1527" max="1527" width="14.42578125" style="298" customWidth="1"/>
    <col min="1528" max="1528" width="13.140625" style="298" customWidth="1"/>
    <col min="1529" max="1529" width="13.28515625" style="298" customWidth="1"/>
    <col min="1530" max="1530" width="11.85546875" style="298" customWidth="1"/>
    <col min="1531" max="1531" width="16" style="298" customWidth="1"/>
    <col min="1532" max="1532" width="12" style="298" customWidth="1"/>
    <col min="1533" max="1533" width="11.5703125" style="298" customWidth="1"/>
    <col min="1534" max="1534" width="11.7109375" style="298" customWidth="1"/>
    <col min="1535" max="1535" width="17.5703125" style="298" customWidth="1"/>
    <col min="1536" max="1536" width="6.42578125" style="298" customWidth="1"/>
    <col min="1537" max="1537" width="29.28515625" style="298" customWidth="1"/>
    <col min="1538" max="1538" width="18.85546875" style="298" customWidth="1"/>
    <col min="1539" max="1780" width="9.140625" style="298"/>
    <col min="1781" max="1781" width="11.7109375" style="298" customWidth="1"/>
    <col min="1782" max="1782" width="16.7109375" style="298" customWidth="1"/>
    <col min="1783" max="1783" width="14.42578125" style="298" customWidth="1"/>
    <col min="1784" max="1784" width="13.140625" style="298" customWidth="1"/>
    <col min="1785" max="1785" width="13.28515625" style="298" customWidth="1"/>
    <col min="1786" max="1786" width="11.85546875" style="298" customWidth="1"/>
    <col min="1787" max="1787" width="16" style="298" customWidth="1"/>
    <col min="1788" max="1788" width="12" style="298" customWidth="1"/>
    <col min="1789" max="1789" width="11.5703125" style="298" customWidth="1"/>
    <col min="1790" max="1790" width="11.7109375" style="298" customWidth="1"/>
    <col min="1791" max="1791" width="17.5703125" style="298" customWidth="1"/>
    <col min="1792" max="1792" width="6.42578125" style="298" customWidth="1"/>
    <col min="1793" max="1793" width="29.28515625" style="298" customWidth="1"/>
    <col min="1794" max="1794" width="18.85546875" style="298" customWidth="1"/>
    <col min="1795" max="2036" width="9.140625" style="298"/>
    <col min="2037" max="2037" width="11.7109375" style="298" customWidth="1"/>
    <col min="2038" max="2038" width="16.7109375" style="298" customWidth="1"/>
    <col min="2039" max="2039" width="14.42578125" style="298" customWidth="1"/>
    <col min="2040" max="2040" width="13.140625" style="298" customWidth="1"/>
    <col min="2041" max="2041" width="13.28515625" style="298" customWidth="1"/>
    <col min="2042" max="2042" width="11.85546875" style="298" customWidth="1"/>
    <col min="2043" max="2043" width="16" style="298" customWidth="1"/>
    <col min="2044" max="2044" width="12" style="298" customWidth="1"/>
    <col min="2045" max="2045" width="11.5703125" style="298" customWidth="1"/>
    <col min="2046" max="2046" width="11.7109375" style="298" customWidth="1"/>
    <col min="2047" max="2047" width="17.5703125" style="298" customWidth="1"/>
    <col min="2048" max="2048" width="6.42578125" style="298" customWidth="1"/>
    <col min="2049" max="2049" width="29.28515625" style="298" customWidth="1"/>
    <col min="2050" max="2050" width="18.85546875" style="298" customWidth="1"/>
    <col min="2051" max="2292" width="9.140625" style="298"/>
    <col min="2293" max="2293" width="11.7109375" style="298" customWidth="1"/>
    <col min="2294" max="2294" width="16.7109375" style="298" customWidth="1"/>
    <col min="2295" max="2295" width="14.42578125" style="298" customWidth="1"/>
    <col min="2296" max="2296" width="13.140625" style="298" customWidth="1"/>
    <col min="2297" max="2297" width="13.28515625" style="298" customWidth="1"/>
    <col min="2298" max="2298" width="11.85546875" style="298" customWidth="1"/>
    <col min="2299" max="2299" width="16" style="298" customWidth="1"/>
    <col min="2300" max="2300" width="12" style="298" customWidth="1"/>
    <col min="2301" max="2301" width="11.5703125" style="298" customWidth="1"/>
    <col min="2302" max="2302" width="11.7109375" style="298" customWidth="1"/>
    <col min="2303" max="2303" width="17.5703125" style="298" customWidth="1"/>
    <col min="2304" max="2304" width="6.42578125" style="298" customWidth="1"/>
    <col min="2305" max="2305" width="29.28515625" style="298" customWidth="1"/>
    <col min="2306" max="2306" width="18.85546875" style="298" customWidth="1"/>
    <col min="2307" max="2548" width="9.140625" style="298"/>
    <col min="2549" max="2549" width="11.7109375" style="298" customWidth="1"/>
    <col min="2550" max="2550" width="16.7109375" style="298" customWidth="1"/>
    <col min="2551" max="2551" width="14.42578125" style="298" customWidth="1"/>
    <col min="2552" max="2552" width="13.140625" style="298" customWidth="1"/>
    <col min="2553" max="2553" width="13.28515625" style="298" customWidth="1"/>
    <col min="2554" max="2554" width="11.85546875" style="298" customWidth="1"/>
    <col min="2555" max="2555" width="16" style="298" customWidth="1"/>
    <col min="2556" max="2556" width="12" style="298" customWidth="1"/>
    <col min="2557" max="2557" width="11.5703125" style="298" customWidth="1"/>
    <col min="2558" max="2558" width="11.7109375" style="298" customWidth="1"/>
    <col min="2559" max="2559" width="17.5703125" style="298" customWidth="1"/>
    <col min="2560" max="2560" width="6.42578125" style="298" customWidth="1"/>
    <col min="2561" max="2561" width="29.28515625" style="298" customWidth="1"/>
    <col min="2562" max="2562" width="18.85546875" style="298" customWidth="1"/>
    <col min="2563" max="2804" width="9.140625" style="298"/>
    <col min="2805" max="2805" width="11.7109375" style="298" customWidth="1"/>
    <col min="2806" max="2806" width="16.7109375" style="298" customWidth="1"/>
    <col min="2807" max="2807" width="14.42578125" style="298" customWidth="1"/>
    <col min="2808" max="2808" width="13.140625" style="298" customWidth="1"/>
    <col min="2809" max="2809" width="13.28515625" style="298" customWidth="1"/>
    <col min="2810" max="2810" width="11.85546875" style="298" customWidth="1"/>
    <col min="2811" max="2811" width="16" style="298" customWidth="1"/>
    <col min="2812" max="2812" width="12" style="298" customWidth="1"/>
    <col min="2813" max="2813" width="11.5703125" style="298" customWidth="1"/>
    <col min="2814" max="2814" width="11.7109375" style="298" customWidth="1"/>
    <col min="2815" max="2815" width="17.5703125" style="298" customWidth="1"/>
    <col min="2816" max="2816" width="6.42578125" style="298" customWidth="1"/>
    <col min="2817" max="2817" width="29.28515625" style="298" customWidth="1"/>
    <col min="2818" max="2818" width="18.85546875" style="298" customWidth="1"/>
    <col min="2819" max="3060" width="9.140625" style="298"/>
    <col min="3061" max="3061" width="11.7109375" style="298" customWidth="1"/>
    <col min="3062" max="3062" width="16.7109375" style="298" customWidth="1"/>
    <col min="3063" max="3063" width="14.42578125" style="298" customWidth="1"/>
    <col min="3064" max="3064" width="13.140625" style="298" customWidth="1"/>
    <col min="3065" max="3065" width="13.28515625" style="298" customWidth="1"/>
    <col min="3066" max="3066" width="11.85546875" style="298" customWidth="1"/>
    <col min="3067" max="3067" width="16" style="298" customWidth="1"/>
    <col min="3068" max="3068" width="12" style="298" customWidth="1"/>
    <col min="3069" max="3069" width="11.5703125" style="298" customWidth="1"/>
    <col min="3070" max="3070" width="11.7109375" style="298" customWidth="1"/>
    <col min="3071" max="3071" width="17.5703125" style="298" customWidth="1"/>
    <col min="3072" max="3072" width="6.42578125" style="298" customWidth="1"/>
    <col min="3073" max="3073" width="29.28515625" style="298" customWidth="1"/>
    <col min="3074" max="3074" width="18.85546875" style="298" customWidth="1"/>
    <col min="3075" max="3316" width="9.140625" style="298"/>
    <col min="3317" max="3317" width="11.7109375" style="298" customWidth="1"/>
    <col min="3318" max="3318" width="16.7109375" style="298" customWidth="1"/>
    <col min="3319" max="3319" width="14.42578125" style="298" customWidth="1"/>
    <col min="3320" max="3320" width="13.140625" style="298" customWidth="1"/>
    <col min="3321" max="3321" width="13.28515625" style="298" customWidth="1"/>
    <col min="3322" max="3322" width="11.85546875" style="298" customWidth="1"/>
    <col min="3323" max="3323" width="16" style="298" customWidth="1"/>
    <col min="3324" max="3324" width="12" style="298" customWidth="1"/>
    <col min="3325" max="3325" width="11.5703125" style="298" customWidth="1"/>
    <col min="3326" max="3326" width="11.7109375" style="298" customWidth="1"/>
    <col min="3327" max="3327" width="17.5703125" style="298" customWidth="1"/>
    <col min="3328" max="3328" width="6.42578125" style="298" customWidth="1"/>
    <col min="3329" max="3329" width="29.28515625" style="298" customWidth="1"/>
    <col min="3330" max="3330" width="18.85546875" style="298" customWidth="1"/>
    <col min="3331" max="3572" width="9.140625" style="298"/>
    <col min="3573" max="3573" width="11.7109375" style="298" customWidth="1"/>
    <col min="3574" max="3574" width="16.7109375" style="298" customWidth="1"/>
    <col min="3575" max="3575" width="14.42578125" style="298" customWidth="1"/>
    <col min="3576" max="3576" width="13.140625" style="298" customWidth="1"/>
    <col min="3577" max="3577" width="13.28515625" style="298" customWidth="1"/>
    <col min="3578" max="3578" width="11.85546875" style="298" customWidth="1"/>
    <col min="3579" max="3579" width="16" style="298" customWidth="1"/>
    <col min="3580" max="3580" width="12" style="298" customWidth="1"/>
    <col min="3581" max="3581" width="11.5703125" style="298" customWidth="1"/>
    <col min="3582" max="3582" width="11.7109375" style="298" customWidth="1"/>
    <col min="3583" max="3583" width="17.5703125" style="298" customWidth="1"/>
    <col min="3584" max="3584" width="6.42578125" style="298" customWidth="1"/>
    <col min="3585" max="3585" width="29.28515625" style="298" customWidth="1"/>
    <col min="3586" max="3586" width="18.85546875" style="298" customWidth="1"/>
    <col min="3587" max="3828" width="9.140625" style="298"/>
    <col min="3829" max="3829" width="11.7109375" style="298" customWidth="1"/>
    <col min="3830" max="3830" width="16.7109375" style="298" customWidth="1"/>
    <col min="3831" max="3831" width="14.42578125" style="298" customWidth="1"/>
    <col min="3832" max="3832" width="13.140625" style="298" customWidth="1"/>
    <col min="3833" max="3833" width="13.28515625" style="298" customWidth="1"/>
    <col min="3834" max="3834" width="11.85546875" style="298" customWidth="1"/>
    <col min="3835" max="3835" width="16" style="298" customWidth="1"/>
    <col min="3836" max="3836" width="12" style="298" customWidth="1"/>
    <col min="3837" max="3837" width="11.5703125" style="298" customWidth="1"/>
    <col min="3838" max="3838" width="11.7109375" style="298" customWidth="1"/>
    <col min="3839" max="3839" width="17.5703125" style="298" customWidth="1"/>
    <col min="3840" max="3840" width="6.42578125" style="298" customWidth="1"/>
    <col min="3841" max="3841" width="29.28515625" style="298" customWidth="1"/>
    <col min="3842" max="3842" width="18.85546875" style="298" customWidth="1"/>
    <col min="3843" max="4084" width="9.140625" style="298"/>
    <col min="4085" max="4085" width="11.7109375" style="298" customWidth="1"/>
    <col min="4086" max="4086" width="16.7109375" style="298" customWidth="1"/>
    <col min="4087" max="4087" width="14.42578125" style="298" customWidth="1"/>
    <col min="4088" max="4088" width="13.140625" style="298" customWidth="1"/>
    <col min="4089" max="4089" width="13.28515625" style="298" customWidth="1"/>
    <col min="4090" max="4090" width="11.85546875" style="298" customWidth="1"/>
    <col min="4091" max="4091" width="16" style="298" customWidth="1"/>
    <col min="4092" max="4092" width="12" style="298" customWidth="1"/>
    <col min="4093" max="4093" width="11.5703125" style="298" customWidth="1"/>
    <col min="4094" max="4094" width="11.7109375" style="298" customWidth="1"/>
    <col min="4095" max="4095" width="17.5703125" style="298" customWidth="1"/>
    <col min="4096" max="4096" width="6.42578125" style="298" customWidth="1"/>
    <col min="4097" max="4097" width="29.28515625" style="298" customWidth="1"/>
    <col min="4098" max="4098" width="18.85546875" style="298" customWidth="1"/>
    <col min="4099" max="4340" width="9.140625" style="298"/>
    <col min="4341" max="4341" width="11.7109375" style="298" customWidth="1"/>
    <col min="4342" max="4342" width="16.7109375" style="298" customWidth="1"/>
    <col min="4343" max="4343" width="14.42578125" style="298" customWidth="1"/>
    <col min="4344" max="4344" width="13.140625" style="298" customWidth="1"/>
    <col min="4345" max="4345" width="13.28515625" style="298" customWidth="1"/>
    <col min="4346" max="4346" width="11.85546875" style="298" customWidth="1"/>
    <col min="4347" max="4347" width="16" style="298" customWidth="1"/>
    <col min="4348" max="4348" width="12" style="298" customWidth="1"/>
    <col min="4349" max="4349" width="11.5703125" style="298" customWidth="1"/>
    <col min="4350" max="4350" width="11.7109375" style="298" customWidth="1"/>
    <col min="4351" max="4351" width="17.5703125" style="298" customWidth="1"/>
    <col min="4352" max="4352" width="6.42578125" style="298" customWidth="1"/>
    <col min="4353" max="4353" width="29.28515625" style="298" customWidth="1"/>
    <col min="4354" max="4354" width="18.85546875" style="298" customWidth="1"/>
    <col min="4355" max="4596" width="9.140625" style="298"/>
    <col min="4597" max="4597" width="11.7109375" style="298" customWidth="1"/>
    <col min="4598" max="4598" width="16.7109375" style="298" customWidth="1"/>
    <col min="4599" max="4599" width="14.42578125" style="298" customWidth="1"/>
    <col min="4600" max="4600" width="13.140625" style="298" customWidth="1"/>
    <col min="4601" max="4601" width="13.28515625" style="298" customWidth="1"/>
    <col min="4602" max="4602" width="11.85546875" style="298" customWidth="1"/>
    <col min="4603" max="4603" width="16" style="298" customWidth="1"/>
    <col min="4604" max="4604" width="12" style="298" customWidth="1"/>
    <col min="4605" max="4605" width="11.5703125" style="298" customWidth="1"/>
    <col min="4606" max="4606" width="11.7109375" style="298" customWidth="1"/>
    <col min="4607" max="4607" width="17.5703125" style="298" customWidth="1"/>
    <col min="4608" max="4608" width="6.42578125" style="298" customWidth="1"/>
    <col min="4609" max="4609" width="29.28515625" style="298" customWidth="1"/>
    <col min="4610" max="4610" width="18.85546875" style="298" customWidth="1"/>
    <col min="4611" max="4852" width="9.140625" style="298"/>
    <col min="4853" max="4853" width="11.7109375" style="298" customWidth="1"/>
    <col min="4854" max="4854" width="16.7109375" style="298" customWidth="1"/>
    <col min="4855" max="4855" width="14.42578125" style="298" customWidth="1"/>
    <col min="4856" max="4856" width="13.140625" style="298" customWidth="1"/>
    <col min="4857" max="4857" width="13.28515625" style="298" customWidth="1"/>
    <col min="4858" max="4858" width="11.85546875" style="298" customWidth="1"/>
    <col min="4859" max="4859" width="16" style="298" customWidth="1"/>
    <col min="4860" max="4860" width="12" style="298" customWidth="1"/>
    <col min="4861" max="4861" width="11.5703125" style="298" customWidth="1"/>
    <col min="4862" max="4862" width="11.7109375" style="298" customWidth="1"/>
    <col min="4863" max="4863" width="17.5703125" style="298" customWidth="1"/>
    <col min="4864" max="4864" width="6.42578125" style="298" customWidth="1"/>
    <col min="4865" max="4865" width="29.28515625" style="298" customWidth="1"/>
    <col min="4866" max="4866" width="18.85546875" style="298" customWidth="1"/>
    <col min="4867" max="5108" width="9.140625" style="298"/>
    <col min="5109" max="5109" width="11.7109375" style="298" customWidth="1"/>
    <col min="5110" max="5110" width="16.7109375" style="298" customWidth="1"/>
    <col min="5111" max="5111" width="14.42578125" style="298" customWidth="1"/>
    <col min="5112" max="5112" width="13.140625" style="298" customWidth="1"/>
    <col min="5113" max="5113" width="13.28515625" style="298" customWidth="1"/>
    <col min="5114" max="5114" width="11.85546875" style="298" customWidth="1"/>
    <col min="5115" max="5115" width="16" style="298" customWidth="1"/>
    <col min="5116" max="5116" width="12" style="298" customWidth="1"/>
    <col min="5117" max="5117" width="11.5703125" style="298" customWidth="1"/>
    <col min="5118" max="5118" width="11.7109375" style="298" customWidth="1"/>
    <col min="5119" max="5119" width="17.5703125" style="298" customWidth="1"/>
    <col min="5120" max="5120" width="6.42578125" style="298" customWidth="1"/>
    <col min="5121" max="5121" width="29.28515625" style="298" customWidth="1"/>
    <col min="5122" max="5122" width="18.85546875" style="298" customWidth="1"/>
    <col min="5123" max="5364" width="9.140625" style="298"/>
    <col min="5365" max="5365" width="11.7109375" style="298" customWidth="1"/>
    <col min="5366" max="5366" width="16.7109375" style="298" customWidth="1"/>
    <col min="5367" max="5367" width="14.42578125" style="298" customWidth="1"/>
    <col min="5368" max="5368" width="13.140625" style="298" customWidth="1"/>
    <col min="5369" max="5369" width="13.28515625" style="298" customWidth="1"/>
    <col min="5370" max="5370" width="11.85546875" style="298" customWidth="1"/>
    <col min="5371" max="5371" width="16" style="298" customWidth="1"/>
    <col min="5372" max="5372" width="12" style="298" customWidth="1"/>
    <col min="5373" max="5373" width="11.5703125" style="298" customWidth="1"/>
    <col min="5374" max="5374" width="11.7109375" style="298" customWidth="1"/>
    <col min="5375" max="5375" width="17.5703125" style="298" customWidth="1"/>
    <col min="5376" max="5376" width="6.42578125" style="298" customWidth="1"/>
    <col min="5377" max="5377" width="29.28515625" style="298" customWidth="1"/>
    <col min="5378" max="5378" width="18.85546875" style="298" customWidth="1"/>
    <col min="5379" max="5620" width="9.140625" style="298"/>
    <col min="5621" max="5621" width="11.7109375" style="298" customWidth="1"/>
    <col min="5622" max="5622" width="16.7109375" style="298" customWidth="1"/>
    <col min="5623" max="5623" width="14.42578125" style="298" customWidth="1"/>
    <col min="5624" max="5624" width="13.140625" style="298" customWidth="1"/>
    <col min="5625" max="5625" width="13.28515625" style="298" customWidth="1"/>
    <col min="5626" max="5626" width="11.85546875" style="298" customWidth="1"/>
    <col min="5627" max="5627" width="16" style="298" customWidth="1"/>
    <col min="5628" max="5628" width="12" style="298" customWidth="1"/>
    <col min="5629" max="5629" width="11.5703125" style="298" customWidth="1"/>
    <col min="5630" max="5630" width="11.7109375" style="298" customWidth="1"/>
    <col min="5631" max="5631" width="17.5703125" style="298" customWidth="1"/>
    <col min="5632" max="5632" width="6.42578125" style="298" customWidth="1"/>
    <col min="5633" max="5633" width="29.28515625" style="298" customWidth="1"/>
    <col min="5634" max="5634" width="18.85546875" style="298" customWidth="1"/>
    <col min="5635" max="5876" width="9.140625" style="298"/>
    <col min="5877" max="5877" width="11.7109375" style="298" customWidth="1"/>
    <col min="5878" max="5878" width="16.7109375" style="298" customWidth="1"/>
    <col min="5879" max="5879" width="14.42578125" style="298" customWidth="1"/>
    <col min="5880" max="5880" width="13.140625" style="298" customWidth="1"/>
    <col min="5881" max="5881" width="13.28515625" style="298" customWidth="1"/>
    <col min="5882" max="5882" width="11.85546875" style="298" customWidth="1"/>
    <col min="5883" max="5883" width="16" style="298" customWidth="1"/>
    <col min="5884" max="5884" width="12" style="298" customWidth="1"/>
    <col min="5885" max="5885" width="11.5703125" style="298" customWidth="1"/>
    <col min="5886" max="5886" width="11.7109375" style="298" customWidth="1"/>
    <col min="5887" max="5887" width="17.5703125" style="298" customWidth="1"/>
    <col min="5888" max="5888" width="6.42578125" style="298" customWidth="1"/>
    <col min="5889" max="5889" width="29.28515625" style="298" customWidth="1"/>
    <col min="5890" max="5890" width="18.85546875" style="298" customWidth="1"/>
    <col min="5891" max="6132" width="9.140625" style="298"/>
    <col min="6133" max="6133" width="11.7109375" style="298" customWidth="1"/>
    <col min="6134" max="6134" width="16.7109375" style="298" customWidth="1"/>
    <col min="6135" max="6135" width="14.42578125" style="298" customWidth="1"/>
    <col min="6136" max="6136" width="13.140625" style="298" customWidth="1"/>
    <col min="6137" max="6137" width="13.28515625" style="298" customWidth="1"/>
    <col min="6138" max="6138" width="11.85546875" style="298" customWidth="1"/>
    <col min="6139" max="6139" width="16" style="298" customWidth="1"/>
    <col min="6140" max="6140" width="12" style="298" customWidth="1"/>
    <col min="6141" max="6141" width="11.5703125" style="298" customWidth="1"/>
    <col min="6142" max="6142" width="11.7109375" style="298" customWidth="1"/>
    <col min="6143" max="6143" width="17.5703125" style="298" customWidth="1"/>
    <col min="6144" max="6144" width="6.42578125" style="298" customWidth="1"/>
    <col min="6145" max="6145" width="29.28515625" style="298" customWidth="1"/>
    <col min="6146" max="6146" width="18.85546875" style="298" customWidth="1"/>
    <col min="6147" max="6388" width="9.140625" style="298"/>
    <col min="6389" max="6389" width="11.7109375" style="298" customWidth="1"/>
    <col min="6390" max="6390" width="16.7109375" style="298" customWidth="1"/>
    <col min="6391" max="6391" width="14.42578125" style="298" customWidth="1"/>
    <col min="6392" max="6392" width="13.140625" style="298" customWidth="1"/>
    <col min="6393" max="6393" width="13.28515625" style="298" customWidth="1"/>
    <col min="6394" max="6394" width="11.85546875" style="298" customWidth="1"/>
    <col min="6395" max="6395" width="16" style="298" customWidth="1"/>
    <col min="6396" max="6396" width="12" style="298" customWidth="1"/>
    <col min="6397" max="6397" width="11.5703125" style="298" customWidth="1"/>
    <col min="6398" max="6398" width="11.7109375" style="298" customWidth="1"/>
    <col min="6399" max="6399" width="17.5703125" style="298" customWidth="1"/>
    <col min="6400" max="6400" width="6.42578125" style="298" customWidth="1"/>
    <col min="6401" max="6401" width="29.28515625" style="298" customWidth="1"/>
    <col min="6402" max="6402" width="18.85546875" style="298" customWidth="1"/>
    <col min="6403" max="6644" width="9.140625" style="298"/>
    <col min="6645" max="6645" width="11.7109375" style="298" customWidth="1"/>
    <col min="6646" max="6646" width="16.7109375" style="298" customWidth="1"/>
    <col min="6647" max="6647" width="14.42578125" style="298" customWidth="1"/>
    <col min="6648" max="6648" width="13.140625" style="298" customWidth="1"/>
    <col min="6649" max="6649" width="13.28515625" style="298" customWidth="1"/>
    <col min="6650" max="6650" width="11.85546875" style="298" customWidth="1"/>
    <col min="6651" max="6651" width="16" style="298" customWidth="1"/>
    <col min="6652" max="6652" width="12" style="298" customWidth="1"/>
    <col min="6653" max="6653" width="11.5703125" style="298" customWidth="1"/>
    <col min="6654" max="6654" width="11.7109375" style="298" customWidth="1"/>
    <col min="6655" max="6655" width="17.5703125" style="298" customWidth="1"/>
    <col min="6656" max="6656" width="6.42578125" style="298" customWidth="1"/>
    <col min="6657" max="6657" width="29.28515625" style="298" customWidth="1"/>
    <col min="6658" max="6658" width="18.85546875" style="298" customWidth="1"/>
    <col min="6659" max="6900" width="9.140625" style="298"/>
    <col min="6901" max="6901" width="11.7109375" style="298" customWidth="1"/>
    <col min="6902" max="6902" width="16.7109375" style="298" customWidth="1"/>
    <col min="6903" max="6903" width="14.42578125" style="298" customWidth="1"/>
    <col min="6904" max="6904" width="13.140625" style="298" customWidth="1"/>
    <col min="6905" max="6905" width="13.28515625" style="298" customWidth="1"/>
    <col min="6906" max="6906" width="11.85546875" style="298" customWidth="1"/>
    <col min="6907" max="6907" width="16" style="298" customWidth="1"/>
    <col min="6908" max="6908" width="12" style="298" customWidth="1"/>
    <col min="6909" max="6909" width="11.5703125" style="298" customWidth="1"/>
    <col min="6910" max="6910" width="11.7109375" style="298" customWidth="1"/>
    <col min="6911" max="6911" width="17.5703125" style="298" customWidth="1"/>
    <col min="6912" max="6912" width="6.42578125" style="298" customWidth="1"/>
    <col min="6913" max="6913" width="29.28515625" style="298" customWidth="1"/>
    <col min="6914" max="6914" width="18.85546875" style="298" customWidth="1"/>
    <col min="6915" max="7156" width="9.140625" style="298"/>
    <col min="7157" max="7157" width="11.7109375" style="298" customWidth="1"/>
    <col min="7158" max="7158" width="16.7109375" style="298" customWidth="1"/>
    <col min="7159" max="7159" width="14.42578125" style="298" customWidth="1"/>
    <col min="7160" max="7160" width="13.140625" style="298" customWidth="1"/>
    <col min="7161" max="7161" width="13.28515625" style="298" customWidth="1"/>
    <col min="7162" max="7162" width="11.85546875" style="298" customWidth="1"/>
    <col min="7163" max="7163" width="16" style="298" customWidth="1"/>
    <col min="7164" max="7164" width="12" style="298" customWidth="1"/>
    <col min="7165" max="7165" width="11.5703125" style="298" customWidth="1"/>
    <col min="7166" max="7166" width="11.7109375" style="298" customWidth="1"/>
    <col min="7167" max="7167" width="17.5703125" style="298" customWidth="1"/>
    <col min="7168" max="7168" width="6.42578125" style="298" customWidth="1"/>
    <col min="7169" max="7169" width="29.28515625" style="298" customWidth="1"/>
    <col min="7170" max="7170" width="18.85546875" style="298" customWidth="1"/>
    <col min="7171" max="7412" width="9.140625" style="298"/>
    <col min="7413" max="7413" width="11.7109375" style="298" customWidth="1"/>
    <col min="7414" max="7414" width="16.7109375" style="298" customWidth="1"/>
    <col min="7415" max="7415" width="14.42578125" style="298" customWidth="1"/>
    <col min="7416" max="7416" width="13.140625" style="298" customWidth="1"/>
    <col min="7417" max="7417" width="13.28515625" style="298" customWidth="1"/>
    <col min="7418" max="7418" width="11.85546875" style="298" customWidth="1"/>
    <col min="7419" max="7419" width="16" style="298" customWidth="1"/>
    <col min="7420" max="7420" width="12" style="298" customWidth="1"/>
    <col min="7421" max="7421" width="11.5703125" style="298" customWidth="1"/>
    <col min="7422" max="7422" width="11.7109375" style="298" customWidth="1"/>
    <col min="7423" max="7423" width="17.5703125" style="298" customWidth="1"/>
    <col min="7424" max="7424" width="6.42578125" style="298" customWidth="1"/>
    <col min="7425" max="7425" width="29.28515625" style="298" customWidth="1"/>
    <col min="7426" max="7426" width="18.85546875" style="298" customWidth="1"/>
    <col min="7427" max="7668" width="9.140625" style="298"/>
    <col min="7669" max="7669" width="11.7109375" style="298" customWidth="1"/>
    <col min="7670" max="7670" width="16.7109375" style="298" customWidth="1"/>
    <col min="7671" max="7671" width="14.42578125" style="298" customWidth="1"/>
    <col min="7672" max="7672" width="13.140625" style="298" customWidth="1"/>
    <col min="7673" max="7673" width="13.28515625" style="298" customWidth="1"/>
    <col min="7674" max="7674" width="11.85546875" style="298" customWidth="1"/>
    <col min="7675" max="7675" width="16" style="298" customWidth="1"/>
    <col min="7676" max="7676" width="12" style="298" customWidth="1"/>
    <col min="7677" max="7677" width="11.5703125" style="298" customWidth="1"/>
    <col min="7678" max="7678" width="11.7109375" style="298" customWidth="1"/>
    <col min="7679" max="7679" width="17.5703125" style="298" customWidth="1"/>
    <col min="7680" max="7680" width="6.42578125" style="298" customWidth="1"/>
    <col min="7681" max="7681" width="29.28515625" style="298" customWidth="1"/>
    <col min="7682" max="7682" width="18.85546875" style="298" customWidth="1"/>
    <col min="7683" max="7924" width="9.140625" style="298"/>
    <col min="7925" max="7925" width="11.7109375" style="298" customWidth="1"/>
    <col min="7926" max="7926" width="16.7109375" style="298" customWidth="1"/>
    <col min="7927" max="7927" width="14.42578125" style="298" customWidth="1"/>
    <col min="7928" max="7928" width="13.140625" style="298" customWidth="1"/>
    <col min="7929" max="7929" width="13.28515625" style="298" customWidth="1"/>
    <col min="7930" max="7930" width="11.85546875" style="298" customWidth="1"/>
    <col min="7931" max="7931" width="16" style="298" customWidth="1"/>
    <col min="7932" max="7932" width="12" style="298" customWidth="1"/>
    <col min="7933" max="7933" width="11.5703125" style="298" customWidth="1"/>
    <col min="7934" max="7934" width="11.7109375" style="298" customWidth="1"/>
    <col min="7935" max="7935" width="17.5703125" style="298" customWidth="1"/>
    <col min="7936" max="7936" width="6.42578125" style="298" customWidth="1"/>
    <col min="7937" max="7937" width="29.28515625" style="298" customWidth="1"/>
    <col min="7938" max="7938" width="18.85546875" style="298" customWidth="1"/>
    <col min="7939" max="8180" width="9.140625" style="298"/>
    <col min="8181" max="8181" width="11.7109375" style="298" customWidth="1"/>
    <col min="8182" max="8182" width="16.7109375" style="298" customWidth="1"/>
    <col min="8183" max="8183" width="14.42578125" style="298" customWidth="1"/>
    <col min="8184" max="8184" width="13.140625" style="298" customWidth="1"/>
    <col min="8185" max="8185" width="13.28515625" style="298" customWidth="1"/>
    <col min="8186" max="8186" width="11.85546875" style="298" customWidth="1"/>
    <col min="8187" max="8187" width="16" style="298" customWidth="1"/>
    <col min="8188" max="8188" width="12" style="298" customWidth="1"/>
    <col min="8189" max="8189" width="11.5703125" style="298" customWidth="1"/>
    <col min="8190" max="8190" width="11.7109375" style="298" customWidth="1"/>
    <col min="8191" max="8191" width="17.5703125" style="298" customWidth="1"/>
    <col min="8192" max="8192" width="6.42578125" style="298" customWidth="1"/>
    <col min="8193" max="8193" width="29.28515625" style="298" customWidth="1"/>
    <col min="8194" max="8194" width="18.85546875" style="298" customWidth="1"/>
    <col min="8195" max="8436" width="9.140625" style="298"/>
    <col min="8437" max="8437" width="11.7109375" style="298" customWidth="1"/>
    <col min="8438" max="8438" width="16.7109375" style="298" customWidth="1"/>
    <col min="8439" max="8439" width="14.42578125" style="298" customWidth="1"/>
    <col min="8440" max="8440" width="13.140625" style="298" customWidth="1"/>
    <col min="8441" max="8441" width="13.28515625" style="298" customWidth="1"/>
    <col min="8442" max="8442" width="11.85546875" style="298" customWidth="1"/>
    <col min="8443" max="8443" width="16" style="298" customWidth="1"/>
    <col min="8444" max="8444" width="12" style="298" customWidth="1"/>
    <col min="8445" max="8445" width="11.5703125" style="298" customWidth="1"/>
    <col min="8446" max="8446" width="11.7109375" style="298" customWidth="1"/>
    <col min="8447" max="8447" width="17.5703125" style="298" customWidth="1"/>
    <col min="8448" max="8448" width="6.42578125" style="298" customWidth="1"/>
    <col min="8449" max="8449" width="29.28515625" style="298" customWidth="1"/>
    <col min="8450" max="8450" width="18.85546875" style="298" customWidth="1"/>
    <col min="8451" max="8692" width="9.140625" style="298"/>
    <col min="8693" max="8693" width="11.7109375" style="298" customWidth="1"/>
    <col min="8694" max="8694" width="16.7109375" style="298" customWidth="1"/>
    <col min="8695" max="8695" width="14.42578125" style="298" customWidth="1"/>
    <col min="8696" max="8696" width="13.140625" style="298" customWidth="1"/>
    <col min="8697" max="8697" width="13.28515625" style="298" customWidth="1"/>
    <col min="8698" max="8698" width="11.85546875" style="298" customWidth="1"/>
    <col min="8699" max="8699" width="16" style="298" customWidth="1"/>
    <col min="8700" max="8700" width="12" style="298" customWidth="1"/>
    <col min="8701" max="8701" width="11.5703125" style="298" customWidth="1"/>
    <col min="8702" max="8702" width="11.7109375" style="298" customWidth="1"/>
    <col min="8703" max="8703" width="17.5703125" style="298" customWidth="1"/>
    <col min="8704" max="8704" width="6.42578125" style="298" customWidth="1"/>
    <col min="8705" max="8705" width="29.28515625" style="298" customWidth="1"/>
    <col min="8706" max="8706" width="18.85546875" style="298" customWidth="1"/>
    <col min="8707" max="8948" width="9.140625" style="298"/>
    <col min="8949" max="8949" width="11.7109375" style="298" customWidth="1"/>
    <col min="8950" max="8950" width="16.7109375" style="298" customWidth="1"/>
    <col min="8951" max="8951" width="14.42578125" style="298" customWidth="1"/>
    <col min="8952" max="8952" width="13.140625" style="298" customWidth="1"/>
    <col min="8953" max="8953" width="13.28515625" style="298" customWidth="1"/>
    <col min="8954" max="8954" width="11.85546875" style="298" customWidth="1"/>
    <col min="8955" max="8955" width="16" style="298" customWidth="1"/>
    <col min="8956" max="8956" width="12" style="298" customWidth="1"/>
    <col min="8957" max="8957" width="11.5703125" style="298" customWidth="1"/>
    <col min="8958" max="8958" width="11.7109375" style="298" customWidth="1"/>
    <col min="8959" max="8959" width="17.5703125" style="298" customWidth="1"/>
    <col min="8960" max="8960" width="6.42578125" style="298" customWidth="1"/>
    <col min="8961" max="8961" width="29.28515625" style="298" customWidth="1"/>
    <col min="8962" max="8962" width="18.85546875" style="298" customWidth="1"/>
    <col min="8963" max="9204" width="9.140625" style="298"/>
    <col min="9205" max="9205" width="11.7109375" style="298" customWidth="1"/>
    <col min="9206" max="9206" width="16.7109375" style="298" customWidth="1"/>
    <col min="9207" max="9207" width="14.42578125" style="298" customWidth="1"/>
    <col min="9208" max="9208" width="13.140625" style="298" customWidth="1"/>
    <col min="9209" max="9209" width="13.28515625" style="298" customWidth="1"/>
    <col min="9210" max="9210" width="11.85546875" style="298" customWidth="1"/>
    <col min="9211" max="9211" width="16" style="298" customWidth="1"/>
    <col min="9212" max="9212" width="12" style="298" customWidth="1"/>
    <col min="9213" max="9213" width="11.5703125" style="298" customWidth="1"/>
    <col min="9214" max="9214" width="11.7109375" style="298" customWidth="1"/>
    <col min="9215" max="9215" width="17.5703125" style="298" customWidth="1"/>
    <col min="9216" max="9216" width="6.42578125" style="298" customWidth="1"/>
    <col min="9217" max="9217" width="29.28515625" style="298" customWidth="1"/>
    <col min="9218" max="9218" width="18.85546875" style="298" customWidth="1"/>
    <col min="9219" max="9460" width="9.140625" style="298"/>
    <col min="9461" max="9461" width="11.7109375" style="298" customWidth="1"/>
    <col min="9462" max="9462" width="16.7109375" style="298" customWidth="1"/>
    <col min="9463" max="9463" width="14.42578125" style="298" customWidth="1"/>
    <col min="9464" max="9464" width="13.140625" style="298" customWidth="1"/>
    <col min="9465" max="9465" width="13.28515625" style="298" customWidth="1"/>
    <col min="9466" max="9466" width="11.85546875" style="298" customWidth="1"/>
    <col min="9467" max="9467" width="16" style="298" customWidth="1"/>
    <col min="9468" max="9468" width="12" style="298" customWidth="1"/>
    <col min="9469" max="9469" width="11.5703125" style="298" customWidth="1"/>
    <col min="9470" max="9470" width="11.7109375" style="298" customWidth="1"/>
    <col min="9471" max="9471" width="17.5703125" style="298" customWidth="1"/>
    <col min="9472" max="9472" width="6.42578125" style="298" customWidth="1"/>
    <col min="9473" max="9473" width="29.28515625" style="298" customWidth="1"/>
    <col min="9474" max="9474" width="18.85546875" style="298" customWidth="1"/>
    <col min="9475" max="9716" width="9.140625" style="298"/>
    <col min="9717" max="9717" width="11.7109375" style="298" customWidth="1"/>
    <col min="9718" max="9718" width="16.7109375" style="298" customWidth="1"/>
    <col min="9719" max="9719" width="14.42578125" style="298" customWidth="1"/>
    <col min="9720" max="9720" width="13.140625" style="298" customWidth="1"/>
    <col min="9721" max="9721" width="13.28515625" style="298" customWidth="1"/>
    <col min="9722" max="9722" width="11.85546875" style="298" customWidth="1"/>
    <col min="9723" max="9723" width="16" style="298" customWidth="1"/>
    <col min="9724" max="9724" width="12" style="298" customWidth="1"/>
    <col min="9725" max="9725" width="11.5703125" style="298" customWidth="1"/>
    <col min="9726" max="9726" width="11.7109375" style="298" customWidth="1"/>
    <col min="9727" max="9727" width="17.5703125" style="298" customWidth="1"/>
    <col min="9728" max="9728" width="6.42578125" style="298" customWidth="1"/>
    <col min="9729" max="9729" width="29.28515625" style="298" customWidth="1"/>
    <col min="9730" max="9730" width="18.85546875" style="298" customWidth="1"/>
    <col min="9731" max="9972" width="9.140625" style="298"/>
    <col min="9973" max="9973" width="11.7109375" style="298" customWidth="1"/>
    <col min="9974" max="9974" width="16.7109375" style="298" customWidth="1"/>
    <col min="9975" max="9975" width="14.42578125" style="298" customWidth="1"/>
    <col min="9976" max="9976" width="13.140625" style="298" customWidth="1"/>
    <col min="9977" max="9977" width="13.28515625" style="298" customWidth="1"/>
    <col min="9978" max="9978" width="11.85546875" style="298" customWidth="1"/>
    <col min="9979" max="9979" width="16" style="298" customWidth="1"/>
    <col min="9980" max="9980" width="12" style="298" customWidth="1"/>
    <col min="9981" max="9981" width="11.5703125" style="298" customWidth="1"/>
    <col min="9982" max="9982" width="11.7109375" style="298" customWidth="1"/>
    <col min="9983" max="9983" width="17.5703125" style="298" customWidth="1"/>
    <col min="9984" max="9984" width="6.42578125" style="298" customWidth="1"/>
    <col min="9985" max="9985" width="29.28515625" style="298" customWidth="1"/>
    <col min="9986" max="9986" width="18.85546875" style="298" customWidth="1"/>
    <col min="9987" max="10228" width="9.140625" style="298"/>
    <col min="10229" max="10229" width="11.7109375" style="298" customWidth="1"/>
    <col min="10230" max="10230" width="16.7109375" style="298" customWidth="1"/>
    <col min="10231" max="10231" width="14.42578125" style="298" customWidth="1"/>
    <col min="10232" max="10232" width="13.140625" style="298" customWidth="1"/>
    <col min="10233" max="10233" width="13.28515625" style="298" customWidth="1"/>
    <col min="10234" max="10234" width="11.85546875" style="298" customWidth="1"/>
    <col min="10235" max="10235" width="16" style="298" customWidth="1"/>
    <col min="10236" max="10236" width="12" style="298" customWidth="1"/>
    <col min="10237" max="10237" width="11.5703125" style="298" customWidth="1"/>
    <col min="10238" max="10238" width="11.7109375" style="298" customWidth="1"/>
    <col min="10239" max="10239" width="17.5703125" style="298" customWidth="1"/>
    <col min="10240" max="10240" width="6.42578125" style="298" customWidth="1"/>
    <col min="10241" max="10241" width="29.28515625" style="298" customWidth="1"/>
    <col min="10242" max="10242" width="18.85546875" style="298" customWidth="1"/>
    <col min="10243" max="10484" width="9.140625" style="298"/>
    <col min="10485" max="10485" width="11.7109375" style="298" customWidth="1"/>
    <col min="10486" max="10486" width="16.7109375" style="298" customWidth="1"/>
    <col min="10487" max="10487" width="14.42578125" style="298" customWidth="1"/>
    <col min="10488" max="10488" width="13.140625" style="298" customWidth="1"/>
    <col min="10489" max="10489" width="13.28515625" style="298" customWidth="1"/>
    <col min="10490" max="10490" width="11.85546875" style="298" customWidth="1"/>
    <col min="10491" max="10491" width="16" style="298" customWidth="1"/>
    <col min="10492" max="10492" width="12" style="298" customWidth="1"/>
    <col min="10493" max="10493" width="11.5703125" style="298" customWidth="1"/>
    <col min="10494" max="10494" width="11.7109375" style="298" customWidth="1"/>
    <col min="10495" max="10495" width="17.5703125" style="298" customWidth="1"/>
    <col min="10496" max="10496" width="6.42578125" style="298" customWidth="1"/>
    <col min="10497" max="10497" width="29.28515625" style="298" customWidth="1"/>
    <col min="10498" max="10498" width="18.85546875" style="298" customWidth="1"/>
    <col min="10499" max="10740" width="9.140625" style="298"/>
    <col min="10741" max="10741" width="11.7109375" style="298" customWidth="1"/>
    <col min="10742" max="10742" width="16.7109375" style="298" customWidth="1"/>
    <col min="10743" max="10743" width="14.42578125" style="298" customWidth="1"/>
    <col min="10744" max="10744" width="13.140625" style="298" customWidth="1"/>
    <col min="10745" max="10745" width="13.28515625" style="298" customWidth="1"/>
    <col min="10746" max="10746" width="11.85546875" style="298" customWidth="1"/>
    <col min="10747" max="10747" width="16" style="298" customWidth="1"/>
    <col min="10748" max="10748" width="12" style="298" customWidth="1"/>
    <col min="10749" max="10749" width="11.5703125" style="298" customWidth="1"/>
    <col min="10750" max="10750" width="11.7109375" style="298" customWidth="1"/>
    <col min="10751" max="10751" width="17.5703125" style="298" customWidth="1"/>
    <col min="10752" max="10752" width="6.42578125" style="298" customWidth="1"/>
    <col min="10753" max="10753" width="29.28515625" style="298" customWidth="1"/>
    <col min="10754" max="10754" width="18.85546875" style="298" customWidth="1"/>
    <col min="10755" max="10996" width="9.140625" style="298"/>
    <col min="10997" max="10997" width="11.7109375" style="298" customWidth="1"/>
    <col min="10998" max="10998" width="16.7109375" style="298" customWidth="1"/>
    <col min="10999" max="10999" width="14.42578125" style="298" customWidth="1"/>
    <col min="11000" max="11000" width="13.140625" style="298" customWidth="1"/>
    <col min="11001" max="11001" width="13.28515625" style="298" customWidth="1"/>
    <col min="11002" max="11002" width="11.85546875" style="298" customWidth="1"/>
    <col min="11003" max="11003" width="16" style="298" customWidth="1"/>
    <col min="11004" max="11004" width="12" style="298" customWidth="1"/>
    <col min="11005" max="11005" width="11.5703125" style="298" customWidth="1"/>
    <col min="11006" max="11006" width="11.7109375" style="298" customWidth="1"/>
    <col min="11007" max="11007" width="17.5703125" style="298" customWidth="1"/>
    <col min="11008" max="11008" width="6.42578125" style="298" customWidth="1"/>
    <col min="11009" max="11009" width="29.28515625" style="298" customWidth="1"/>
    <col min="11010" max="11010" width="18.85546875" style="298" customWidth="1"/>
    <col min="11011" max="11252" width="9.140625" style="298"/>
    <col min="11253" max="11253" width="11.7109375" style="298" customWidth="1"/>
    <col min="11254" max="11254" width="16.7109375" style="298" customWidth="1"/>
    <col min="11255" max="11255" width="14.42578125" style="298" customWidth="1"/>
    <col min="11256" max="11256" width="13.140625" style="298" customWidth="1"/>
    <col min="11257" max="11257" width="13.28515625" style="298" customWidth="1"/>
    <col min="11258" max="11258" width="11.85546875" style="298" customWidth="1"/>
    <col min="11259" max="11259" width="16" style="298" customWidth="1"/>
    <col min="11260" max="11260" width="12" style="298" customWidth="1"/>
    <col min="11261" max="11261" width="11.5703125" style="298" customWidth="1"/>
    <col min="11262" max="11262" width="11.7109375" style="298" customWidth="1"/>
    <col min="11263" max="11263" width="17.5703125" style="298" customWidth="1"/>
    <col min="11264" max="11264" width="6.42578125" style="298" customWidth="1"/>
    <col min="11265" max="11265" width="29.28515625" style="298" customWidth="1"/>
    <col min="11266" max="11266" width="18.85546875" style="298" customWidth="1"/>
    <col min="11267" max="11508" width="9.140625" style="298"/>
    <col min="11509" max="11509" width="11.7109375" style="298" customWidth="1"/>
    <col min="11510" max="11510" width="16.7109375" style="298" customWidth="1"/>
    <col min="11511" max="11511" width="14.42578125" style="298" customWidth="1"/>
    <col min="11512" max="11512" width="13.140625" style="298" customWidth="1"/>
    <col min="11513" max="11513" width="13.28515625" style="298" customWidth="1"/>
    <col min="11514" max="11514" width="11.85546875" style="298" customWidth="1"/>
    <col min="11515" max="11515" width="16" style="298" customWidth="1"/>
    <col min="11516" max="11516" width="12" style="298" customWidth="1"/>
    <col min="11517" max="11517" width="11.5703125" style="298" customWidth="1"/>
    <col min="11518" max="11518" width="11.7109375" style="298" customWidth="1"/>
    <col min="11519" max="11519" width="17.5703125" style="298" customWidth="1"/>
    <col min="11520" max="11520" width="6.42578125" style="298" customWidth="1"/>
    <col min="11521" max="11521" width="29.28515625" style="298" customWidth="1"/>
    <col min="11522" max="11522" width="18.85546875" style="298" customWidth="1"/>
    <col min="11523" max="11764" width="9.140625" style="298"/>
    <col min="11765" max="11765" width="11.7109375" style="298" customWidth="1"/>
    <col min="11766" max="11766" width="16.7109375" style="298" customWidth="1"/>
    <col min="11767" max="11767" width="14.42578125" style="298" customWidth="1"/>
    <col min="11768" max="11768" width="13.140625" style="298" customWidth="1"/>
    <col min="11769" max="11769" width="13.28515625" style="298" customWidth="1"/>
    <col min="11770" max="11770" width="11.85546875" style="298" customWidth="1"/>
    <col min="11771" max="11771" width="16" style="298" customWidth="1"/>
    <col min="11772" max="11772" width="12" style="298" customWidth="1"/>
    <col min="11773" max="11773" width="11.5703125" style="298" customWidth="1"/>
    <col min="11774" max="11774" width="11.7109375" style="298" customWidth="1"/>
    <col min="11775" max="11775" width="17.5703125" style="298" customWidth="1"/>
    <col min="11776" max="11776" width="6.42578125" style="298" customWidth="1"/>
    <col min="11777" max="11777" width="29.28515625" style="298" customWidth="1"/>
    <col min="11778" max="11778" width="18.85546875" style="298" customWidth="1"/>
    <col min="11779" max="12020" width="9.140625" style="298"/>
    <col min="12021" max="12021" width="11.7109375" style="298" customWidth="1"/>
    <col min="12022" max="12022" width="16.7109375" style="298" customWidth="1"/>
    <col min="12023" max="12023" width="14.42578125" style="298" customWidth="1"/>
    <col min="12024" max="12024" width="13.140625" style="298" customWidth="1"/>
    <col min="12025" max="12025" width="13.28515625" style="298" customWidth="1"/>
    <col min="12026" max="12026" width="11.85546875" style="298" customWidth="1"/>
    <col min="12027" max="12027" width="16" style="298" customWidth="1"/>
    <col min="12028" max="12028" width="12" style="298" customWidth="1"/>
    <col min="12029" max="12029" width="11.5703125" style="298" customWidth="1"/>
    <col min="12030" max="12030" width="11.7109375" style="298" customWidth="1"/>
    <col min="12031" max="12031" width="17.5703125" style="298" customWidth="1"/>
    <col min="12032" max="12032" width="6.42578125" style="298" customWidth="1"/>
    <col min="12033" max="12033" width="29.28515625" style="298" customWidth="1"/>
    <col min="12034" max="12034" width="18.85546875" style="298" customWidth="1"/>
    <col min="12035" max="12276" width="9.140625" style="298"/>
    <col min="12277" max="12277" width="11.7109375" style="298" customWidth="1"/>
    <col min="12278" max="12278" width="16.7109375" style="298" customWidth="1"/>
    <col min="12279" max="12279" width="14.42578125" style="298" customWidth="1"/>
    <col min="12280" max="12280" width="13.140625" style="298" customWidth="1"/>
    <col min="12281" max="12281" width="13.28515625" style="298" customWidth="1"/>
    <col min="12282" max="12282" width="11.85546875" style="298" customWidth="1"/>
    <col min="12283" max="12283" width="16" style="298" customWidth="1"/>
    <col min="12284" max="12284" width="12" style="298" customWidth="1"/>
    <col min="12285" max="12285" width="11.5703125" style="298" customWidth="1"/>
    <col min="12286" max="12286" width="11.7109375" style="298" customWidth="1"/>
    <col min="12287" max="12287" width="17.5703125" style="298" customWidth="1"/>
    <col min="12288" max="12288" width="6.42578125" style="298" customWidth="1"/>
    <col min="12289" max="12289" width="29.28515625" style="298" customWidth="1"/>
    <col min="12290" max="12290" width="18.85546875" style="298" customWidth="1"/>
    <col min="12291" max="12532" width="9.140625" style="298"/>
    <col min="12533" max="12533" width="11.7109375" style="298" customWidth="1"/>
    <col min="12534" max="12534" width="16.7109375" style="298" customWidth="1"/>
    <col min="12535" max="12535" width="14.42578125" style="298" customWidth="1"/>
    <col min="12536" max="12536" width="13.140625" style="298" customWidth="1"/>
    <col min="12537" max="12537" width="13.28515625" style="298" customWidth="1"/>
    <col min="12538" max="12538" width="11.85546875" style="298" customWidth="1"/>
    <col min="12539" max="12539" width="16" style="298" customWidth="1"/>
    <col min="12540" max="12540" width="12" style="298" customWidth="1"/>
    <col min="12541" max="12541" width="11.5703125" style="298" customWidth="1"/>
    <col min="12542" max="12542" width="11.7109375" style="298" customWidth="1"/>
    <col min="12543" max="12543" width="17.5703125" style="298" customWidth="1"/>
    <col min="12544" max="12544" width="6.42578125" style="298" customWidth="1"/>
    <col min="12545" max="12545" width="29.28515625" style="298" customWidth="1"/>
    <col min="12546" max="12546" width="18.85546875" style="298" customWidth="1"/>
    <col min="12547" max="12788" width="9.140625" style="298"/>
    <col min="12789" max="12789" width="11.7109375" style="298" customWidth="1"/>
    <col min="12790" max="12790" width="16.7109375" style="298" customWidth="1"/>
    <col min="12791" max="12791" width="14.42578125" style="298" customWidth="1"/>
    <col min="12792" max="12792" width="13.140625" style="298" customWidth="1"/>
    <col min="12793" max="12793" width="13.28515625" style="298" customWidth="1"/>
    <col min="12794" max="12794" width="11.85546875" style="298" customWidth="1"/>
    <col min="12795" max="12795" width="16" style="298" customWidth="1"/>
    <col min="12796" max="12796" width="12" style="298" customWidth="1"/>
    <col min="12797" max="12797" width="11.5703125" style="298" customWidth="1"/>
    <col min="12798" max="12798" width="11.7109375" style="298" customWidth="1"/>
    <col min="12799" max="12799" width="17.5703125" style="298" customWidth="1"/>
    <col min="12800" max="12800" width="6.42578125" style="298" customWidth="1"/>
    <col min="12801" max="12801" width="29.28515625" style="298" customWidth="1"/>
    <col min="12802" max="12802" width="18.85546875" style="298" customWidth="1"/>
    <col min="12803" max="13044" width="9.140625" style="298"/>
    <col min="13045" max="13045" width="11.7109375" style="298" customWidth="1"/>
    <col min="13046" max="13046" width="16.7109375" style="298" customWidth="1"/>
    <col min="13047" max="13047" width="14.42578125" style="298" customWidth="1"/>
    <col min="13048" max="13048" width="13.140625" style="298" customWidth="1"/>
    <col min="13049" max="13049" width="13.28515625" style="298" customWidth="1"/>
    <col min="13050" max="13050" width="11.85546875" style="298" customWidth="1"/>
    <col min="13051" max="13051" width="16" style="298" customWidth="1"/>
    <col min="13052" max="13052" width="12" style="298" customWidth="1"/>
    <col min="13053" max="13053" width="11.5703125" style="298" customWidth="1"/>
    <col min="13054" max="13054" width="11.7109375" style="298" customWidth="1"/>
    <col min="13055" max="13055" width="17.5703125" style="298" customWidth="1"/>
    <col min="13056" max="13056" width="6.42578125" style="298" customWidth="1"/>
    <col min="13057" max="13057" width="29.28515625" style="298" customWidth="1"/>
    <col min="13058" max="13058" width="18.85546875" style="298" customWidth="1"/>
    <col min="13059" max="13300" width="9.140625" style="298"/>
    <col min="13301" max="13301" width="11.7109375" style="298" customWidth="1"/>
    <col min="13302" max="13302" width="16.7109375" style="298" customWidth="1"/>
    <col min="13303" max="13303" width="14.42578125" style="298" customWidth="1"/>
    <col min="13304" max="13304" width="13.140625" style="298" customWidth="1"/>
    <col min="13305" max="13305" width="13.28515625" style="298" customWidth="1"/>
    <col min="13306" max="13306" width="11.85546875" style="298" customWidth="1"/>
    <col min="13307" max="13307" width="16" style="298" customWidth="1"/>
    <col min="13308" max="13308" width="12" style="298" customWidth="1"/>
    <col min="13309" max="13309" width="11.5703125" style="298" customWidth="1"/>
    <col min="13310" max="13310" width="11.7109375" style="298" customWidth="1"/>
    <col min="13311" max="13311" width="17.5703125" style="298" customWidth="1"/>
    <col min="13312" max="13312" width="6.42578125" style="298" customWidth="1"/>
    <col min="13313" max="13313" width="29.28515625" style="298" customWidth="1"/>
    <col min="13314" max="13314" width="18.85546875" style="298" customWidth="1"/>
    <col min="13315" max="13556" width="9.140625" style="298"/>
    <col min="13557" max="13557" width="11.7109375" style="298" customWidth="1"/>
    <col min="13558" max="13558" width="16.7109375" style="298" customWidth="1"/>
    <col min="13559" max="13559" width="14.42578125" style="298" customWidth="1"/>
    <col min="13560" max="13560" width="13.140625" style="298" customWidth="1"/>
    <col min="13561" max="13561" width="13.28515625" style="298" customWidth="1"/>
    <col min="13562" max="13562" width="11.85546875" style="298" customWidth="1"/>
    <col min="13563" max="13563" width="16" style="298" customWidth="1"/>
    <col min="13564" max="13564" width="12" style="298" customWidth="1"/>
    <col min="13565" max="13565" width="11.5703125" style="298" customWidth="1"/>
    <col min="13566" max="13566" width="11.7109375" style="298" customWidth="1"/>
    <col min="13567" max="13567" width="17.5703125" style="298" customWidth="1"/>
    <col min="13568" max="13568" width="6.42578125" style="298" customWidth="1"/>
    <col min="13569" max="13569" width="29.28515625" style="298" customWidth="1"/>
    <col min="13570" max="13570" width="18.85546875" style="298" customWidth="1"/>
    <col min="13571" max="13812" width="9.140625" style="298"/>
    <col min="13813" max="13813" width="11.7109375" style="298" customWidth="1"/>
    <col min="13814" max="13814" width="16.7109375" style="298" customWidth="1"/>
    <col min="13815" max="13815" width="14.42578125" style="298" customWidth="1"/>
    <col min="13816" max="13816" width="13.140625" style="298" customWidth="1"/>
    <col min="13817" max="13817" width="13.28515625" style="298" customWidth="1"/>
    <col min="13818" max="13818" width="11.85546875" style="298" customWidth="1"/>
    <col min="13819" max="13819" width="16" style="298" customWidth="1"/>
    <col min="13820" max="13820" width="12" style="298" customWidth="1"/>
    <col min="13821" max="13821" width="11.5703125" style="298" customWidth="1"/>
    <col min="13822" max="13822" width="11.7109375" style="298" customWidth="1"/>
    <col min="13823" max="13823" width="17.5703125" style="298" customWidth="1"/>
    <col min="13824" max="13824" width="6.42578125" style="298" customWidth="1"/>
    <col min="13825" max="13825" width="29.28515625" style="298" customWidth="1"/>
    <col min="13826" max="13826" width="18.85546875" style="298" customWidth="1"/>
    <col min="13827" max="14068" width="9.140625" style="298"/>
    <col min="14069" max="14069" width="11.7109375" style="298" customWidth="1"/>
    <col min="14070" max="14070" width="16.7109375" style="298" customWidth="1"/>
    <col min="14071" max="14071" width="14.42578125" style="298" customWidth="1"/>
    <col min="14072" max="14072" width="13.140625" style="298" customWidth="1"/>
    <col min="14073" max="14073" width="13.28515625" style="298" customWidth="1"/>
    <col min="14074" max="14074" width="11.85546875" style="298" customWidth="1"/>
    <col min="14075" max="14075" width="16" style="298" customWidth="1"/>
    <col min="14076" max="14076" width="12" style="298" customWidth="1"/>
    <col min="14077" max="14077" width="11.5703125" style="298" customWidth="1"/>
    <col min="14078" max="14078" width="11.7109375" style="298" customWidth="1"/>
    <col min="14079" max="14079" width="17.5703125" style="298" customWidth="1"/>
    <col min="14080" max="14080" width="6.42578125" style="298" customWidth="1"/>
    <col min="14081" max="14081" width="29.28515625" style="298" customWidth="1"/>
    <col min="14082" max="14082" width="18.85546875" style="298" customWidth="1"/>
    <col min="14083" max="14324" width="9.140625" style="298"/>
    <col min="14325" max="14325" width="11.7109375" style="298" customWidth="1"/>
    <col min="14326" max="14326" width="16.7109375" style="298" customWidth="1"/>
    <col min="14327" max="14327" width="14.42578125" style="298" customWidth="1"/>
    <col min="14328" max="14328" width="13.140625" style="298" customWidth="1"/>
    <col min="14329" max="14329" width="13.28515625" style="298" customWidth="1"/>
    <col min="14330" max="14330" width="11.85546875" style="298" customWidth="1"/>
    <col min="14331" max="14331" width="16" style="298" customWidth="1"/>
    <col min="14332" max="14332" width="12" style="298" customWidth="1"/>
    <col min="14333" max="14333" width="11.5703125" style="298" customWidth="1"/>
    <col min="14334" max="14334" width="11.7109375" style="298" customWidth="1"/>
    <col min="14335" max="14335" width="17.5703125" style="298" customWidth="1"/>
    <col min="14336" max="14336" width="6.42578125" style="298" customWidth="1"/>
    <col min="14337" max="14337" width="29.28515625" style="298" customWidth="1"/>
    <col min="14338" max="14338" width="18.85546875" style="298" customWidth="1"/>
    <col min="14339" max="14580" width="9.140625" style="298"/>
    <col min="14581" max="14581" width="11.7109375" style="298" customWidth="1"/>
    <col min="14582" max="14582" width="16.7109375" style="298" customWidth="1"/>
    <col min="14583" max="14583" width="14.42578125" style="298" customWidth="1"/>
    <col min="14584" max="14584" width="13.140625" style="298" customWidth="1"/>
    <col min="14585" max="14585" width="13.28515625" style="298" customWidth="1"/>
    <col min="14586" max="14586" width="11.85546875" style="298" customWidth="1"/>
    <col min="14587" max="14587" width="16" style="298" customWidth="1"/>
    <col min="14588" max="14588" width="12" style="298" customWidth="1"/>
    <col min="14589" max="14589" width="11.5703125" style="298" customWidth="1"/>
    <col min="14590" max="14590" width="11.7109375" style="298" customWidth="1"/>
    <col min="14591" max="14591" width="17.5703125" style="298" customWidth="1"/>
    <col min="14592" max="14592" width="6.42578125" style="298" customWidth="1"/>
    <col min="14593" max="14593" width="29.28515625" style="298" customWidth="1"/>
    <col min="14594" max="14594" width="18.85546875" style="298" customWidth="1"/>
    <col min="14595" max="14836" width="9.140625" style="298"/>
    <col min="14837" max="14837" width="11.7109375" style="298" customWidth="1"/>
    <col min="14838" max="14838" width="16.7109375" style="298" customWidth="1"/>
    <col min="14839" max="14839" width="14.42578125" style="298" customWidth="1"/>
    <col min="14840" max="14840" width="13.140625" style="298" customWidth="1"/>
    <col min="14841" max="14841" width="13.28515625" style="298" customWidth="1"/>
    <col min="14842" max="14842" width="11.85546875" style="298" customWidth="1"/>
    <col min="14843" max="14843" width="16" style="298" customWidth="1"/>
    <col min="14844" max="14844" width="12" style="298" customWidth="1"/>
    <col min="14845" max="14845" width="11.5703125" style="298" customWidth="1"/>
    <col min="14846" max="14846" width="11.7109375" style="298" customWidth="1"/>
    <col min="14847" max="14847" width="17.5703125" style="298" customWidth="1"/>
    <col min="14848" max="14848" width="6.42578125" style="298" customWidth="1"/>
    <col min="14849" max="14849" width="29.28515625" style="298" customWidth="1"/>
    <col min="14850" max="14850" width="18.85546875" style="298" customWidth="1"/>
    <col min="14851" max="15092" width="9.140625" style="298"/>
    <col min="15093" max="15093" width="11.7109375" style="298" customWidth="1"/>
    <col min="15094" max="15094" width="16.7109375" style="298" customWidth="1"/>
    <col min="15095" max="15095" width="14.42578125" style="298" customWidth="1"/>
    <col min="15096" max="15096" width="13.140625" style="298" customWidth="1"/>
    <col min="15097" max="15097" width="13.28515625" style="298" customWidth="1"/>
    <col min="15098" max="15098" width="11.85546875" style="298" customWidth="1"/>
    <col min="15099" max="15099" width="16" style="298" customWidth="1"/>
    <col min="15100" max="15100" width="12" style="298" customWidth="1"/>
    <col min="15101" max="15101" width="11.5703125" style="298" customWidth="1"/>
    <col min="15102" max="15102" width="11.7109375" style="298" customWidth="1"/>
    <col min="15103" max="15103" width="17.5703125" style="298" customWidth="1"/>
    <col min="15104" max="15104" width="6.42578125" style="298" customWidth="1"/>
    <col min="15105" max="15105" width="29.28515625" style="298" customWidth="1"/>
    <col min="15106" max="15106" width="18.85546875" style="298" customWidth="1"/>
    <col min="15107" max="15348" width="9.140625" style="298"/>
    <col min="15349" max="15349" width="11.7109375" style="298" customWidth="1"/>
    <col min="15350" max="15350" width="16.7109375" style="298" customWidth="1"/>
    <col min="15351" max="15351" width="14.42578125" style="298" customWidth="1"/>
    <col min="15352" max="15352" width="13.140625" style="298" customWidth="1"/>
    <col min="15353" max="15353" width="13.28515625" style="298" customWidth="1"/>
    <col min="15354" max="15354" width="11.85546875" style="298" customWidth="1"/>
    <col min="15355" max="15355" width="16" style="298" customWidth="1"/>
    <col min="15356" max="15356" width="12" style="298" customWidth="1"/>
    <col min="15357" max="15357" width="11.5703125" style="298" customWidth="1"/>
    <col min="15358" max="15358" width="11.7109375" style="298" customWidth="1"/>
    <col min="15359" max="15359" width="17.5703125" style="298" customWidth="1"/>
    <col min="15360" max="15360" width="6.42578125" style="298" customWidth="1"/>
    <col min="15361" max="15361" width="29.28515625" style="298" customWidth="1"/>
    <col min="15362" max="15362" width="18.85546875" style="298" customWidth="1"/>
    <col min="15363" max="15604" width="9.140625" style="298"/>
    <col min="15605" max="15605" width="11.7109375" style="298" customWidth="1"/>
    <col min="15606" max="15606" width="16.7109375" style="298" customWidth="1"/>
    <col min="15607" max="15607" width="14.42578125" style="298" customWidth="1"/>
    <col min="15608" max="15608" width="13.140625" style="298" customWidth="1"/>
    <col min="15609" max="15609" width="13.28515625" style="298" customWidth="1"/>
    <col min="15610" max="15610" width="11.85546875" style="298" customWidth="1"/>
    <col min="15611" max="15611" width="16" style="298" customWidth="1"/>
    <col min="15612" max="15612" width="12" style="298" customWidth="1"/>
    <col min="15613" max="15613" width="11.5703125" style="298" customWidth="1"/>
    <col min="15614" max="15614" width="11.7109375" style="298" customWidth="1"/>
    <col min="15615" max="15615" width="17.5703125" style="298" customWidth="1"/>
    <col min="15616" max="15616" width="6.42578125" style="298" customWidth="1"/>
    <col min="15617" max="15617" width="29.28515625" style="298" customWidth="1"/>
    <col min="15618" max="15618" width="18.85546875" style="298" customWidth="1"/>
    <col min="15619" max="15860" width="9.140625" style="298"/>
    <col min="15861" max="15861" width="11.7109375" style="298" customWidth="1"/>
    <col min="15862" max="15862" width="16.7109375" style="298" customWidth="1"/>
    <col min="15863" max="15863" width="14.42578125" style="298" customWidth="1"/>
    <col min="15864" max="15864" width="13.140625" style="298" customWidth="1"/>
    <col min="15865" max="15865" width="13.28515625" style="298" customWidth="1"/>
    <col min="15866" max="15866" width="11.85546875" style="298" customWidth="1"/>
    <col min="15867" max="15867" width="16" style="298" customWidth="1"/>
    <col min="15868" max="15868" width="12" style="298" customWidth="1"/>
    <col min="15869" max="15869" width="11.5703125" style="298" customWidth="1"/>
    <col min="15870" max="15870" width="11.7109375" style="298" customWidth="1"/>
    <col min="15871" max="15871" width="17.5703125" style="298" customWidth="1"/>
    <col min="15872" max="15872" width="6.42578125" style="298" customWidth="1"/>
    <col min="15873" max="15873" width="29.28515625" style="298" customWidth="1"/>
    <col min="15874" max="15874" width="18.85546875" style="298" customWidth="1"/>
    <col min="15875" max="16116" width="9.140625" style="298"/>
    <col min="16117" max="16117" width="11.7109375" style="298" customWidth="1"/>
    <col min="16118" max="16118" width="16.7109375" style="298" customWidth="1"/>
    <col min="16119" max="16119" width="14.42578125" style="298" customWidth="1"/>
    <col min="16120" max="16120" width="13.140625" style="298" customWidth="1"/>
    <col min="16121" max="16121" width="13.28515625" style="298" customWidth="1"/>
    <col min="16122" max="16122" width="11.85546875" style="298" customWidth="1"/>
    <col min="16123" max="16123" width="16" style="298" customWidth="1"/>
    <col min="16124" max="16124" width="12" style="298" customWidth="1"/>
    <col min="16125" max="16125" width="11.5703125" style="298" customWidth="1"/>
    <col min="16126" max="16126" width="11.7109375" style="298" customWidth="1"/>
    <col min="16127" max="16127" width="17.5703125" style="298" customWidth="1"/>
    <col min="16128" max="16128" width="6.42578125" style="298" customWidth="1"/>
    <col min="16129" max="16129" width="29.28515625" style="298" customWidth="1"/>
    <col min="16130" max="16130" width="18.85546875" style="298" customWidth="1"/>
    <col min="16131" max="16384" width="9.140625" style="298"/>
  </cols>
  <sheetData>
    <row r="1" spans="1:15" x14ac:dyDescent="0.2">
      <c r="H1" s="299" t="s">
        <v>492</v>
      </c>
    </row>
    <row r="2" spans="1:15" ht="33.75" customHeight="1" x14ac:dyDescent="0.2">
      <c r="B2" s="609" t="s">
        <v>932</v>
      </c>
      <c r="C2" s="609"/>
      <c r="D2" s="609"/>
      <c r="E2" s="609"/>
      <c r="F2" s="609"/>
      <c r="G2" s="609"/>
      <c r="H2" s="609"/>
      <c r="L2" s="300"/>
    </row>
    <row r="3" spans="1:15" s="304" customFormat="1" ht="45" customHeight="1" x14ac:dyDescent="0.25">
      <c r="A3" s="301"/>
      <c r="B3" s="603" t="s">
        <v>524</v>
      </c>
      <c r="C3" s="423" t="s">
        <v>180</v>
      </c>
      <c r="D3" s="424" t="s">
        <v>181</v>
      </c>
      <c r="E3" s="605" t="s">
        <v>608</v>
      </c>
      <c r="F3" s="424" t="s">
        <v>610</v>
      </c>
      <c r="G3" s="610" t="s">
        <v>182</v>
      </c>
      <c r="H3" s="424" t="s">
        <v>183</v>
      </c>
      <c r="I3" s="303"/>
      <c r="J3" s="303"/>
      <c r="K3" s="303"/>
      <c r="L3" s="303"/>
    </row>
    <row r="4" spans="1:15" s="306" customFormat="1" ht="27.75" customHeight="1" x14ac:dyDescent="0.25">
      <c r="A4" s="305"/>
      <c r="B4" s="604"/>
      <c r="C4" s="425" t="s">
        <v>184</v>
      </c>
      <c r="D4" s="426" t="s">
        <v>185</v>
      </c>
      <c r="E4" s="606"/>
      <c r="F4" s="426" t="s">
        <v>185</v>
      </c>
      <c r="G4" s="611"/>
      <c r="H4" s="427" t="s">
        <v>933</v>
      </c>
      <c r="I4" s="302"/>
      <c r="J4" s="302"/>
      <c r="K4" s="302"/>
      <c r="L4" s="302"/>
    </row>
    <row r="5" spans="1:15" ht="13.5" customHeight="1" x14ac:dyDescent="0.2">
      <c r="A5" s="602"/>
      <c r="B5" s="585" t="s">
        <v>186</v>
      </c>
      <c r="C5" s="307" t="s">
        <v>187</v>
      </c>
      <c r="D5" s="591">
        <v>841930.56</v>
      </c>
      <c r="E5" s="597">
        <v>37391</v>
      </c>
      <c r="F5" s="591">
        <v>541243.27</v>
      </c>
      <c r="G5" s="588">
        <v>2032</v>
      </c>
      <c r="H5" s="607">
        <f>D5-F5</f>
        <v>300687.29000000004</v>
      </c>
      <c r="K5" s="299"/>
      <c r="M5" s="298"/>
      <c r="N5" s="298"/>
      <c r="O5" s="298"/>
    </row>
    <row r="6" spans="1:15" ht="14.25" customHeight="1" x14ac:dyDescent="0.2">
      <c r="A6" s="602"/>
      <c r="B6" s="586"/>
      <c r="C6" s="309">
        <v>37313</v>
      </c>
      <c r="D6" s="592"/>
      <c r="E6" s="599"/>
      <c r="F6" s="592"/>
      <c r="G6" s="589"/>
      <c r="H6" s="608"/>
      <c r="K6" s="299"/>
      <c r="M6" s="298"/>
      <c r="N6" s="298"/>
      <c r="O6" s="298"/>
    </row>
    <row r="7" spans="1:15" ht="12.75" customHeight="1" x14ac:dyDescent="0.2">
      <c r="A7" s="602"/>
      <c r="B7" s="585" t="s">
        <v>470</v>
      </c>
      <c r="C7" s="310" t="s">
        <v>188</v>
      </c>
      <c r="D7" s="591">
        <v>1529840</v>
      </c>
      <c r="E7" s="588" t="s">
        <v>189</v>
      </c>
      <c r="F7" s="591">
        <v>343484.04</v>
      </c>
      <c r="G7" s="588" t="s">
        <v>190</v>
      </c>
      <c r="H7" s="607">
        <f>D7-F7</f>
        <v>1186355.96</v>
      </c>
      <c r="K7" s="299"/>
      <c r="M7" s="298"/>
      <c r="N7" s="298"/>
      <c r="O7" s="298"/>
    </row>
    <row r="8" spans="1:15" ht="14.25" customHeight="1" x14ac:dyDescent="0.2">
      <c r="A8" s="602"/>
      <c r="B8" s="586"/>
      <c r="C8" s="309">
        <v>43012</v>
      </c>
      <c r="D8" s="592"/>
      <c r="E8" s="589"/>
      <c r="F8" s="592"/>
      <c r="G8" s="589"/>
      <c r="H8" s="608"/>
      <c r="K8" s="299"/>
      <c r="M8" s="298"/>
      <c r="N8" s="298"/>
      <c r="O8" s="298"/>
    </row>
    <row r="9" spans="1:15" ht="12.75" customHeight="1" x14ac:dyDescent="0.2">
      <c r="A9" s="602"/>
      <c r="B9" s="585" t="s">
        <v>471</v>
      </c>
      <c r="C9" s="307" t="s">
        <v>191</v>
      </c>
      <c r="D9" s="591">
        <v>770210</v>
      </c>
      <c r="E9" s="588" t="s">
        <v>616</v>
      </c>
      <c r="F9" s="591">
        <v>161093.56</v>
      </c>
      <c r="G9" s="588" t="s">
        <v>400</v>
      </c>
      <c r="H9" s="607">
        <f>D9-F9</f>
        <v>609116.43999999994</v>
      </c>
      <c r="K9" s="299"/>
      <c r="M9" s="298"/>
      <c r="N9" s="298"/>
      <c r="O9" s="298"/>
    </row>
    <row r="10" spans="1:15" ht="15" customHeight="1" x14ac:dyDescent="0.2">
      <c r="A10" s="602"/>
      <c r="B10" s="586"/>
      <c r="C10" s="309">
        <v>43249</v>
      </c>
      <c r="D10" s="592"/>
      <c r="E10" s="589"/>
      <c r="F10" s="592"/>
      <c r="G10" s="589"/>
      <c r="H10" s="608"/>
      <c r="K10" s="299"/>
      <c r="M10" s="298"/>
      <c r="N10" s="298"/>
      <c r="O10" s="298"/>
    </row>
    <row r="11" spans="1:15" ht="14.25" customHeight="1" x14ac:dyDescent="0.2">
      <c r="A11" s="602"/>
      <c r="B11" s="585" t="s">
        <v>192</v>
      </c>
      <c r="C11" s="308" t="s">
        <v>193</v>
      </c>
      <c r="D11" s="591">
        <v>1000000</v>
      </c>
      <c r="E11" s="588" t="s">
        <v>194</v>
      </c>
      <c r="F11" s="591">
        <v>900072</v>
      </c>
      <c r="G11" s="597">
        <v>46387</v>
      </c>
      <c r="H11" s="594">
        <f>D11-F11</f>
        <v>99928</v>
      </c>
      <c r="K11" s="299"/>
      <c r="M11" s="298"/>
      <c r="N11" s="298"/>
      <c r="O11" s="298"/>
    </row>
    <row r="12" spans="1:15" ht="14.25" customHeight="1" x14ac:dyDescent="0.2">
      <c r="A12" s="602"/>
      <c r="B12" s="586"/>
      <c r="C12" s="309">
        <v>42655</v>
      </c>
      <c r="D12" s="592"/>
      <c r="E12" s="589"/>
      <c r="F12" s="592"/>
      <c r="G12" s="599"/>
      <c r="H12" s="595"/>
      <c r="K12" s="299"/>
      <c r="M12" s="298"/>
      <c r="N12" s="298"/>
      <c r="O12" s="298"/>
    </row>
    <row r="13" spans="1:15" ht="14.25" customHeight="1" x14ac:dyDescent="0.2">
      <c r="A13" s="602"/>
      <c r="B13" s="585" t="s">
        <v>192</v>
      </c>
      <c r="C13" s="311" t="s">
        <v>195</v>
      </c>
      <c r="D13" s="591">
        <v>3210000</v>
      </c>
      <c r="E13" s="588" t="s">
        <v>196</v>
      </c>
      <c r="F13" s="591">
        <v>2247000</v>
      </c>
      <c r="G13" s="597">
        <v>47118</v>
      </c>
      <c r="H13" s="594">
        <f>D13-F13</f>
        <v>963000</v>
      </c>
      <c r="K13" s="299"/>
      <c r="M13" s="298"/>
      <c r="N13" s="298"/>
      <c r="O13" s="298"/>
    </row>
    <row r="14" spans="1:15" ht="14.25" customHeight="1" x14ac:dyDescent="0.2">
      <c r="A14" s="602"/>
      <c r="B14" s="586"/>
      <c r="C14" s="309">
        <v>43299</v>
      </c>
      <c r="D14" s="592"/>
      <c r="E14" s="589"/>
      <c r="F14" s="592"/>
      <c r="G14" s="599"/>
      <c r="H14" s="595"/>
      <c r="K14" s="299"/>
      <c r="M14" s="298"/>
      <c r="N14" s="298"/>
      <c r="O14" s="298"/>
    </row>
    <row r="15" spans="1:15" ht="15" customHeight="1" x14ac:dyDescent="0.2">
      <c r="A15" s="602"/>
      <c r="B15" s="585" t="s">
        <v>192</v>
      </c>
      <c r="C15" s="308" t="s">
        <v>395</v>
      </c>
      <c r="D15" s="591">
        <v>2050000</v>
      </c>
      <c r="E15" s="588" t="s">
        <v>396</v>
      </c>
      <c r="F15" s="591">
        <v>1230048</v>
      </c>
      <c r="G15" s="597">
        <v>47483</v>
      </c>
      <c r="H15" s="594">
        <f>D15-F15</f>
        <v>819952</v>
      </c>
      <c r="K15" s="299"/>
      <c r="M15" s="298"/>
      <c r="N15" s="298"/>
      <c r="O15" s="298"/>
    </row>
    <row r="16" spans="1:15" ht="15" customHeight="1" x14ac:dyDescent="0.2">
      <c r="A16" s="602"/>
      <c r="B16" s="586"/>
      <c r="C16" s="309">
        <v>43753</v>
      </c>
      <c r="D16" s="592"/>
      <c r="E16" s="589"/>
      <c r="F16" s="592"/>
      <c r="G16" s="599"/>
      <c r="H16" s="595"/>
      <c r="K16" s="299"/>
      <c r="M16" s="298"/>
      <c r="N16" s="298"/>
      <c r="O16" s="298"/>
    </row>
    <row r="17" spans="1:15" ht="15.75" customHeight="1" x14ac:dyDescent="0.2">
      <c r="A17" s="602"/>
      <c r="B17" s="585" t="s">
        <v>192</v>
      </c>
      <c r="C17" s="311" t="s">
        <v>406</v>
      </c>
      <c r="D17" s="591">
        <v>1600000</v>
      </c>
      <c r="E17" s="588" t="s">
        <v>407</v>
      </c>
      <c r="F17" s="591">
        <v>799980</v>
      </c>
      <c r="G17" s="597">
        <v>47848</v>
      </c>
      <c r="H17" s="594">
        <f>D17-F17</f>
        <v>800020</v>
      </c>
      <c r="K17" s="299"/>
      <c r="M17" s="298"/>
      <c r="N17" s="298"/>
      <c r="O17" s="298"/>
    </row>
    <row r="18" spans="1:15" ht="15.75" customHeight="1" x14ac:dyDescent="0.2">
      <c r="A18" s="602"/>
      <c r="B18" s="586"/>
      <c r="C18" s="309">
        <v>43980</v>
      </c>
      <c r="D18" s="592"/>
      <c r="E18" s="589"/>
      <c r="F18" s="592"/>
      <c r="G18" s="599"/>
      <c r="H18" s="595"/>
      <c r="K18" s="299"/>
      <c r="M18" s="298"/>
      <c r="N18" s="298"/>
      <c r="O18" s="298"/>
    </row>
    <row r="19" spans="1:15" ht="13.5" customHeight="1" x14ac:dyDescent="0.2">
      <c r="A19" s="602"/>
      <c r="B19" s="585" t="s">
        <v>192</v>
      </c>
      <c r="C19" s="308" t="s">
        <v>525</v>
      </c>
      <c r="D19" s="591">
        <v>2700000</v>
      </c>
      <c r="E19" s="588" t="s">
        <v>609</v>
      </c>
      <c r="F19" s="591">
        <v>810000</v>
      </c>
      <c r="G19" s="597">
        <v>48579</v>
      </c>
      <c r="H19" s="594">
        <f>D19-F19</f>
        <v>1890000</v>
      </c>
      <c r="K19" s="299"/>
      <c r="M19" s="298"/>
      <c r="N19" s="298"/>
      <c r="O19" s="298"/>
    </row>
    <row r="20" spans="1:15" ht="14.25" customHeight="1" x14ac:dyDescent="0.2">
      <c r="A20" s="602"/>
      <c r="B20" s="586"/>
      <c r="C20" s="309">
        <v>44739</v>
      </c>
      <c r="D20" s="592"/>
      <c r="E20" s="589"/>
      <c r="F20" s="592"/>
      <c r="G20" s="599"/>
      <c r="H20" s="595"/>
      <c r="K20" s="299"/>
      <c r="M20" s="298"/>
      <c r="N20" s="298"/>
      <c r="O20" s="298"/>
    </row>
    <row r="21" spans="1:15" ht="14.25" customHeight="1" x14ac:dyDescent="0.2">
      <c r="A21" s="422"/>
      <c r="B21" s="585" t="s">
        <v>192</v>
      </c>
      <c r="C21" s="308" t="s">
        <v>591</v>
      </c>
      <c r="D21" s="591">
        <f>11164.01+2850000</f>
        <v>2861164.01</v>
      </c>
      <c r="E21" s="597">
        <v>45688</v>
      </c>
      <c r="F21" s="591">
        <v>161164.01</v>
      </c>
      <c r="G21" s="597">
        <v>49309</v>
      </c>
      <c r="H21" s="594">
        <f>D21-F21</f>
        <v>2700000</v>
      </c>
      <c r="K21" s="299"/>
      <c r="M21" s="298"/>
      <c r="N21" s="298"/>
      <c r="O21" s="298"/>
    </row>
    <row r="22" spans="1:15" ht="14.25" customHeight="1" x14ac:dyDescent="0.2">
      <c r="A22" s="422"/>
      <c r="B22" s="586"/>
      <c r="C22" s="309">
        <v>45488</v>
      </c>
      <c r="D22" s="592"/>
      <c r="E22" s="599"/>
      <c r="F22" s="592"/>
      <c r="G22" s="599"/>
      <c r="H22" s="595"/>
      <c r="K22" s="299"/>
      <c r="M22" s="298"/>
      <c r="N22" s="298"/>
      <c r="O22" s="298"/>
    </row>
    <row r="23" spans="1:15" ht="14.25" customHeight="1" x14ac:dyDescent="0.2">
      <c r="A23" s="422"/>
      <c r="B23" s="600" t="s">
        <v>197</v>
      </c>
      <c r="C23" s="315" t="s">
        <v>526</v>
      </c>
      <c r="D23" s="591">
        <v>9000000</v>
      </c>
      <c r="E23" s="597">
        <v>45863</v>
      </c>
      <c r="F23" s="591">
        <v>529410</v>
      </c>
      <c r="G23" s="597">
        <v>48936</v>
      </c>
      <c r="H23" s="594">
        <f>D23-F23</f>
        <v>8470590</v>
      </c>
      <c r="K23" s="299"/>
      <c r="M23" s="298"/>
      <c r="N23" s="298"/>
      <c r="O23" s="298"/>
    </row>
    <row r="24" spans="1:15" ht="15" customHeight="1" x14ac:dyDescent="0.2">
      <c r="A24" s="422"/>
      <c r="B24" s="601"/>
      <c r="C24" s="312" t="s">
        <v>940</v>
      </c>
      <c r="D24" s="593"/>
      <c r="E24" s="598"/>
      <c r="F24" s="593"/>
      <c r="G24" s="598"/>
      <c r="H24" s="596"/>
      <c r="K24" s="299"/>
      <c r="M24" s="298"/>
      <c r="N24" s="298"/>
      <c r="O24" s="298"/>
    </row>
    <row r="25" spans="1:15" ht="15" customHeight="1" x14ac:dyDescent="0.2">
      <c r="A25" s="422"/>
      <c r="B25" s="600" t="s">
        <v>197</v>
      </c>
      <c r="C25" s="316" t="s">
        <v>941</v>
      </c>
      <c r="D25" s="591">
        <v>1517805.58</v>
      </c>
      <c r="E25" s="597">
        <v>46227</v>
      </c>
      <c r="F25" s="591">
        <v>0</v>
      </c>
      <c r="G25" s="597">
        <v>49664</v>
      </c>
      <c r="H25" s="594">
        <f>D25</f>
        <v>1517805.58</v>
      </c>
      <c r="K25" s="299"/>
      <c r="M25" s="298"/>
      <c r="N25" s="298"/>
      <c r="O25" s="298"/>
    </row>
    <row r="26" spans="1:15" ht="15" customHeight="1" x14ac:dyDescent="0.2">
      <c r="A26" s="422"/>
      <c r="B26" s="601"/>
      <c r="C26" s="314">
        <v>45923</v>
      </c>
      <c r="D26" s="593"/>
      <c r="E26" s="598"/>
      <c r="F26" s="593"/>
      <c r="G26" s="598"/>
      <c r="H26" s="596"/>
      <c r="K26" s="299"/>
      <c r="M26" s="298"/>
      <c r="N26" s="298"/>
      <c r="O26" s="298"/>
    </row>
    <row r="27" spans="1:15" ht="13.5" customHeight="1" x14ac:dyDescent="0.2">
      <c r="B27" s="585" t="s">
        <v>198</v>
      </c>
      <c r="C27" s="315" t="s">
        <v>199</v>
      </c>
      <c r="D27" s="591">
        <v>3120000</v>
      </c>
      <c r="E27" s="588" t="s">
        <v>200</v>
      </c>
      <c r="F27" s="591">
        <v>2604480</v>
      </c>
      <c r="G27" s="597">
        <v>46589</v>
      </c>
      <c r="H27" s="594">
        <f>D27-F27</f>
        <v>515520</v>
      </c>
      <c r="J27" s="298"/>
      <c r="L27" s="298"/>
      <c r="M27" s="298"/>
      <c r="N27" s="298"/>
      <c r="O27" s="298"/>
    </row>
    <row r="28" spans="1:15" x14ac:dyDescent="0.2">
      <c r="B28" s="587"/>
      <c r="C28" s="314">
        <v>42929</v>
      </c>
      <c r="D28" s="593"/>
      <c r="E28" s="590"/>
      <c r="F28" s="593"/>
      <c r="G28" s="598"/>
      <c r="H28" s="596"/>
      <c r="J28" s="298"/>
      <c r="L28" s="298"/>
      <c r="M28" s="298"/>
      <c r="N28" s="298"/>
      <c r="O28" s="298"/>
    </row>
    <row r="29" spans="1:15" x14ac:dyDescent="0.2">
      <c r="B29" s="585" t="s">
        <v>536</v>
      </c>
      <c r="C29" s="313" t="s">
        <v>934</v>
      </c>
      <c r="D29" s="429" t="s">
        <v>935</v>
      </c>
      <c r="E29" s="588">
        <v>2026</v>
      </c>
      <c r="F29" s="591"/>
      <c r="G29" s="588">
        <v>2046</v>
      </c>
      <c r="H29" s="594">
        <f>D31-F29</f>
        <v>3124510.61</v>
      </c>
    </row>
    <row r="30" spans="1:15" x14ac:dyDescent="0.2">
      <c r="B30" s="586"/>
      <c r="C30" s="312"/>
      <c r="D30" s="434" t="s">
        <v>936</v>
      </c>
      <c r="E30" s="589"/>
      <c r="F30" s="592"/>
      <c r="G30" s="589"/>
      <c r="H30" s="595"/>
    </row>
    <row r="31" spans="1:15" x14ac:dyDescent="0.2">
      <c r="B31" s="587"/>
      <c r="C31" s="314">
        <v>45575</v>
      </c>
      <c r="D31" s="526">
        <v>3124510.61</v>
      </c>
      <c r="E31" s="590"/>
      <c r="F31" s="593"/>
      <c r="G31" s="590"/>
      <c r="H31" s="596"/>
    </row>
  </sheetData>
  <mergeCells count="89">
    <mergeCell ref="E19:E20"/>
    <mergeCell ref="A15:A16"/>
    <mergeCell ref="B13:B14"/>
    <mergeCell ref="B7:B8"/>
    <mergeCell ref="D7:D8"/>
    <mergeCell ref="B9:B10"/>
    <mergeCell ref="D9:D10"/>
    <mergeCell ref="A11:A12"/>
    <mergeCell ref="A7:A8"/>
    <mergeCell ref="D11:D12"/>
    <mergeCell ref="D13:D14"/>
    <mergeCell ref="B17:B18"/>
    <mergeCell ref="D17:D18"/>
    <mergeCell ref="B11:B12"/>
    <mergeCell ref="E7:E8"/>
    <mergeCell ref="A19:A20"/>
    <mergeCell ref="B2:H2"/>
    <mergeCell ref="G3:G4"/>
    <mergeCell ref="F5:F6"/>
    <mergeCell ref="G5:G6"/>
    <mergeCell ref="H5:H6"/>
    <mergeCell ref="E5:E6"/>
    <mergeCell ref="F15:F16"/>
    <mergeCell ref="G15:G16"/>
    <mergeCell ref="H9:H10"/>
    <mergeCell ref="H11:H12"/>
    <mergeCell ref="H13:H14"/>
    <mergeCell ref="E9:E10"/>
    <mergeCell ref="A9:A10"/>
    <mergeCell ref="F7:F8"/>
    <mergeCell ref="G7:G8"/>
    <mergeCell ref="H7:H8"/>
    <mergeCell ref="B15:B16"/>
    <mergeCell ref="D15:D16"/>
    <mergeCell ref="E11:E12"/>
    <mergeCell ref="E13:E14"/>
    <mergeCell ref="E15:E16"/>
    <mergeCell ref="A17:A18"/>
    <mergeCell ref="B3:B4"/>
    <mergeCell ref="A5:A6"/>
    <mergeCell ref="E17:E18"/>
    <mergeCell ref="G17:G18"/>
    <mergeCell ref="F9:F10"/>
    <mergeCell ref="G9:G10"/>
    <mergeCell ref="F11:F12"/>
    <mergeCell ref="G11:G12"/>
    <mergeCell ref="F13:F14"/>
    <mergeCell ref="G13:G14"/>
    <mergeCell ref="F17:F18"/>
    <mergeCell ref="A13:A14"/>
    <mergeCell ref="E3:E4"/>
    <mergeCell ref="B5:B6"/>
    <mergeCell ref="D5:D6"/>
    <mergeCell ref="H17:H18"/>
    <mergeCell ref="H15:H16"/>
    <mergeCell ref="B27:B28"/>
    <mergeCell ref="D27:D28"/>
    <mergeCell ref="F27:F28"/>
    <mergeCell ref="G27:G28"/>
    <mergeCell ref="H27:H28"/>
    <mergeCell ref="E27:E28"/>
    <mergeCell ref="G25:G26"/>
    <mergeCell ref="H25:H26"/>
    <mergeCell ref="D19:D20"/>
    <mergeCell ref="B21:B22"/>
    <mergeCell ref="F19:F20"/>
    <mergeCell ref="G19:G20"/>
    <mergeCell ref="B19:B20"/>
    <mergeCell ref="H19:H20"/>
    <mergeCell ref="B23:B24"/>
    <mergeCell ref="B25:B26"/>
    <mergeCell ref="D25:D26"/>
    <mergeCell ref="E25:E26"/>
    <mergeCell ref="F25:F26"/>
    <mergeCell ref="D23:D24"/>
    <mergeCell ref="E23:E24"/>
    <mergeCell ref="F23:F24"/>
    <mergeCell ref="G23:G24"/>
    <mergeCell ref="H23:H24"/>
    <mergeCell ref="D21:D22"/>
    <mergeCell ref="E21:E22"/>
    <mergeCell ref="F21:F22"/>
    <mergeCell ref="G21:G22"/>
    <mergeCell ref="H21:H22"/>
    <mergeCell ref="B29:B31"/>
    <mergeCell ref="E29:E31"/>
    <mergeCell ref="F29:F31"/>
    <mergeCell ref="G29:G31"/>
    <mergeCell ref="H29:H31"/>
  </mergeCells>
  <pageMargins left="0.39" right="0.23622047244094491" top="0.67" bottom="0.19685039370078741" header="0.11811023622047245" footer="0.19685039370078741"/>
  <pageSetup paperSize="9" scale="78"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P43"/>
  <sheetViews>
    <sheetView workbookViewId="0">
      <selection activeCell="B2" sqref="B2:H38"/>
    </sheetView>
  </sheetViews>
  <sheetFormatPr defaultColWidth="9.7109375" defaultRowHeight="12.75" x14ac:dyDescent="0.2"/>
  <cols>
    <col min="1" max="1" width="10.7109375" style="35" customWidth="1"/>
    <col min="2" max="2" width="33.5703125" style="35" customWidth="1"/>
    <col min="3" max="3" width="9.7109375" style="35" customWidth="1"/>
    <col min="4" max="4" width="9" style="35" customWidth="1"/>
    <col min="5" max="5" width="8.28515625" style="35" customWidth="1"/>
    <col min="6" max="6" width="8.85546875" style="35" customWidth="1"/>
    <col min="7" max="7" width="9.42578125" style="35" customWidth="1"/>
    <col min="8" max="8" width="9.5703125" style="35" customWidth="1"/>
    <col min="9" max="9" width="8.5703125" style="35" customWidth="1"/>
    <col min="10" max="10" width="10.5703125" style="35" customWidth="1"/>
    <col min="11" max="12" width="9.140625" style="35" customWidth="1"/>
    <col min="13" max="13" width="11.7109375" style="35" customWidth="1"/>
    <col min="14" max="15" width="9.140625" style="35" customWidth="1"/>
    <col min="16" max="16" width="19.42578125" style="35" customWidth="1"/>
    <col min="17" max="246" width="9.140625" style="35" customWidth="1"/>
    <col min="247" max="247" width="1.85546875" style="35" customWidth="1"/>
    <col min="248" max="248" width="42" style="35" customWidth="1"/>
    <col min="249" max="249" width="11.7109375" style="35" customWidth="1"/>
    <col min="250" max="250" width="10.140625" style="35" customWidth="1"/>
    <col min="251" max="251" width="10.28515625" style="35" customWidth="1"/>
    <col min="252" max="252" width="10.140625" style="35" customWidth="1"/>
    <col min="253" max="253" width="11.5703125" style="35" customWidth="1"/>
    <col min="254" max="254" width="10.28515625" style="35" customWidth="1"/>
    <col min="255" max="255" width="1.7109375" style="35" customWidth="1"/>
    <col min="256" max="256" width="16.7109375" style="35" customWidth="1"/>
    <col min="257" max="257" width="9.7109375" style="35" customWidth="1"/>
    <col min="258" max="16384" width="9.7109375" style="35"/>
  </cols>
  <sheetData>
    <row r="2" spans="2:12" ht="15" customHeight="1" x14ac:dyDescent="0.2">
      <c r="G2" s="346"/>
      <c r="H2" s="347" t="s">
        <v>201</v>
      </c>
      <c r="K2" s="348"/>
    </row>
    <row r="3" spans="2:12" ht="10.5" customHeight="1" x14ac:dyDescent="0.2">
      <c r="E3" s="346"/>
    </row>
    <row r="4" spans="2:12" ht="72.75" customHeight="1" x14ac:dyDescent="0.2">
      <c r="B4" s="612" t="s">
        <v>937</v>
      </c>
      <c r="C4" s="612"/>
      <c r="D4" s="612"/>
      <c r="E4" s="612"/>
      <c r="F4" s="612"/>
      <c r="G4" s="612"/>
      <c r="H4" s="612"/>
      <c r="I4" s="349"/>
      <c r="J4" s="349"/>
      <c r="K4" s="350"/>
    </row>
    <row r="6" spans="2:12" x14ac:dyDescent="0.2">
      <c r="B6" s="351"/>
      <c r="C6" s="352">
        <v>2020</v>
      </c>
      <c r="D6" s="352">
        <v>2021</v>
      </c>
      <c r="E6" s="352">
        <v>2022</v>
      </c>
      <c r="F6" s="352">
        <v>2023</v>
      </c>
      <c r="G6" s="352">
        <v>2024</v>
      </c>
      <c r="H6" s="352">
        <v>2025</v>
      </c>
    </row>
    <row r="7" spans="2:12" x14ac:dyDescent="0.2">
      <c r="B7" s="353" t="s">
        <v>202</v>
      </c>
      <c r="C7" s="48">
        <v>54705</v>
      </c>
      <c r="D7" s="48">
        <v>54679</v>
      </c>
      <c r="E7" s="354">
        <v>54368</v>
      </c>
      <c r="F7" s="354">
        <v>54012</v>
      </c>
      <c r="G7" s="354">
        <v>53940</v>
      </c>
      <c r="H7" s="355">
        <v>53571</v>
      </c>
    </row>
    <row r="8" spans="2:12" ht="1.5" customHeight="1" x14ac:dyDescent="0.2">
      <c r="B8" s="353"/>
      <c r="C8" s="48"/>
      <c r="D8" s="48"/>
      <c r="E8" s="354"/>
      <c r="F8" s="354"/>
      <c r="G8" s="354"/>
      <c r="H8" s="355"/>
    </row>
    <row r="9" spans="2:12" x14ac:dyDescent="0.2">
      <c r="B9" s="353" t="s">
        <v>203</v>
      </c>
      <c r="C9" s="357">
        <v>13686</v>
      </c>
      <c r="D9" s="357">
        <v>11680</v>
      </c>
      <c r="E9" s="356">
        <v>12374</v>
      </c>
      <c r="F9" s="356">
        <v>11244</v>
      </c>
      <c r="G9" s="356">
        <v>13270</v>
      </c>
      <c r="H9" s="358">
        <v>17777</v>
      </c>
    </row>
    <row r="10" spans="2:12" s="1" customFormat="1" ht="15" customHeight="1" x14ac:dyDescent="0.2">
      <c r="B10" s="359" t="s">
        <v>204</v>
      </c>
      <c r="C10" s="48">
        <f t="shared" ref="C10" si="0">C9/C7*1000</f>
        <v>250.17822868110778</v>
      </c>
      <c r="D10" s="48">
        <f>D9/D7*1000</f>
        <v>213.61034400775435</v>
      </c>
      <c r="E10" s="354">
        <f>E9/E7*1000</f>
        <v>227.59711595055916</v>
      </c>
      <c r="F10" s="354">
        <f>F9/F7*1000</f>
        <v>208.17596089757831</v>
      </c>
      <c r="G10" s="354">
        <f>G9/G7*1000</f>
        <v>246.0140897293289</v>
      </c>
      <c r="H10" s="355">
        <f>H9/H7*1000</f>
        <v>331.83998805323779</v>
      </c>
      <c r="I10" s="35"/>
      <c r="J10" s="35"/>
      <c r="K10" s="35"/>
      <c r="L10" s="36"/>
    </row>
    <row r="11" spans="2:12" s="1" customFormat="1" ht="14.25" x14ac:dyDescent="0.2">
      <c r="B11" s="359" t="s">
        <v>205</v>
      </c>
      <c r="C11" s="48">
        <v>52606</v>
      </c>
      <c r="D11" s="48">
        <v>54373</v>
      </c>
      <c r="E11" s="354">
        <v>59977</v>
      </c>
      <c r="F11" s="354">
        <v>70731</v>
      </c>
      <c r="G11" s="354">
        <v>75406</v>
      </c>
      <c r="H11" s="355">
        <v>78612</v>
      </c>
      <c r="I11" s="35"/>
      <c r="J11" s="35"/>
      <c r="K11" s="35"/>
      <c r="L11" s="36"/>
    </row>
    <row r="12" spans="2:12" s="1" customFormat="1" ht="30" customHeight="1" x14ac:dyDescent="0.2">
      <c r="B12" s="359" t="s">
        <v>206</v>
      </c>
      <c r="C12" s="360">
        <v>0.26019999999999999</v>
      </c>
      <c r="D12" s="361">
        <f>D9/C11</f>
        <v>0.22202790556210319</v>
      </c>
      <c r="E12" s="360">
        <f>E9/D11</f>
        <v>0.22757618671031579</v>
      </c>
      <c r="F12" s="360">
        <f>F9/E11</f>
        <v>0.18747186421461559</v>
      </c>
      <c r="G12" s="360">
        <f>G9/F11</f>
        <v>0.18761222094979571</v>
      </c>
      <c r="H12" s="362">
        <f>H9/G11</f>
        <v>0.23575047078481817</v>
      </c>
      <c r="I12" s="35"/>
      <c r="J12" s="35"/>
      <c r="K12" s="35"/>
      <c r="L12" s="35"/>
    </row>
    <row r="13" spans="2:12" s="1" customFormat="1" ht="7.5" customHeight="1" x14ac:dyDescent="0.2">
      <c r="B13" s="359"/>
      <c r="C13" s="360"/>
      <c r="D13" s="361"/>
      <c r="E13" s="360"/>
      <c r="F13" s="360"/>
      <c r="G13" s="360"/>
      <c r="H13" s="362"/>
      <c r="I13" s="35"/>
      <c r="J13" s="35"/>
      <c r="K13" s="35"/>
      <c r="L13" s="35"/>
    </row>
    <row r="14" spans="2:12" s="1" customFormat="1" ht="14.25" x14ac:dyDescent="0.2">
      <c r="B14" s="359" t="s">
        <v>207</v>
      </c>
      <c r="C14" s="357">
        <v>2231</v>
      </c>
      <c r="D14" s="357">
        <v>2039</v>
      </c>
      <c r="E14" s="356">
        <v>2207</v>
      </c>
      <c r="F14" s="356">
        <v>2673</v>
      </c>
      <c r="G14" s="356">
        <v>2554</v>
      </c>
      <c r="H14" s="358">
        <v>2983</v>
      </c>
      <c r="I14" s="35"/>
      <c r="J14" s="35"/>
      <c r="K14" s="35"/>
      <c r="L14" s="35"/>
    </row>
    <row r="15" spans="2:12" s="1" customFormat="1" ht="38.25" x14ac:dyDescent="0.2">
      <c r="B15" s="359" t="s">
        <v>208</v>
      </c>
      <c r="C15" s="364">
        <v>39005</v>
      </c>
      <c r="D15" s="364">
        <v>40697</v>
      </c>
      <c r="E15" s="363">
        <f>E11-15555</f>
        <v>44422</v>
      </c>
      <c r="F15" s="363">
        <v>45756</v>
      </c>
      <c r="G15" s="363">
        <f>75406-3248-23217</f>
        <v>48941</v>
      </c>
      <c r="H15" s="365">
        <v>50257</v>
      </c>
      <c r="I15" s="35"/>
      <c r="J15" s="35"/>
      <c r="K15" s="35"/>
      <c r="L15" s="35"/>
    </row>
    <row r="16" spans="2:12" s="76" customFormat="1" ht="39.75" customHeight="1" x14ac:dyDescent="0.25">
      <c r="B16" s="366" t="s">
        <v>209</v>
      </c>
      <c r="C16" s="367">
        <v>5.7200000000000001E-2</v>
      </c>
      <c r="D16" s="368">
        <f>D14/C15</f>
        <v>5.2275349314190492E-2</v>
      </c>
      <c r="E16" s="367">
        <f>E14/D15</f>
        <v>5.4230041526402435E-2</v>
      </c>
      <c r="F16" s="367">
        <f>F14/E15</f>
        <v>6.0172887308090589E-2</v>
      </c>
      <c r="G16" s="367">
        <f>G14/F15</f>
        <v>5.5817816242678557E-2</v>
      </c>
      <c r="H16" s="369">
        <f>H14/G15</f>
        <v>6.0950940928873543E-2</v>
      </c>
    </row>
    <row r="17" spans="2:16" s="1" customFormat="1" ht="15" x14ac:dyDescent="0.25">
      <c r="B17" s="370"/>
      <c r="C17" s="371"/>
      <c r="D17" s="371"/>
      <c r="E17" s="371"/>
      <c r="F17" s="35"/>
      <c r="G17" s="35"/>
      <c r="H17" s="74"/>
      <c r="I17" s="74"/>
      <c r="J17" s="35"/>
      <c r="K17" s="35"/>
      <c r="L17" s="433"/>
      <c r="M17" s="433"/>
      <c r="N17" s="35"/>
      <c r="O17" s="35"/>
      <c r="P17" s="35"/>
    </row>
    <row r="18" spans="2:16" s="1" customFormat="1" ht="41.25" customHeight="1" x14ac:dyDescent="0.2">
      <c r="B18" s="613" t="s">
        <v>398</v>
      </c>
      <c r="C18" s="613"/>
      <c r="D18" s="613"/>
      <c r="E18" s="613"/>
      <c r="F18" s="613"/>
      <c r="G18" s="613"/>
      <c r="H18" s="613"/>
      <c r="I18" s="372"/>
      <c r="J18" s="372"/>
      <c r="K18" s="35"/>
      <c r="L18" s="433"/>
      <c r="M18" s="433"/>
      <c r="N18" s="35"/>
      <c r="O18" s="35"/>
      <c r="P18" s="35"/>
    </row>
    <row r="19" spans="2:16" s="1" customFormat="1" ht="26.25" customHeight="1" x14ac:dyDescent="0.2">
      <c r="B19" s="613" t="s">
        <v>210</v>
      </c>
      <c r="C19" s="613"/>
      <c r="D19" s="613"/>
      <c r="E19" s="613"/>
      <c r="F19" s="613"/>
      <c r="G19" s="613"/>
      <c r="H19" s="613"/>
      <c r="I19" s="372"/>
      <c r="J19" s="372"/>
      <c r="K19" s="35"/>
      <c r="L19" s="35"/>
      <c r="M19" s="35"/>
      <c r="N19" s="35"/>
      <c r="O19" s="35"/>
      <c r="P19" s="35"/>
    </row>
    <row r="20" spans="2:16" s="1" customFormat="1" ht="55.5" customHeight="1" x14ac:dyDescent="0.2">
      <c r="B20" s="614" t="s">
        <v>527</v>
      </c>
      <c r="C20" s="614"/>
      <c r="D20" s="614"/>
      <c r="E20" s="614"/>
      <c r="F20" s="614"/>
      <c r="G20" s="614"/>
      <c r="H20" s="614"/>
      <c r="I20" s="373"/>
      <c r="J20" s="373"/>
      <c r="K20" s="35"/>
      <c r="L20" s="35"/>
      <c r="M20" s="35"/>
      <c r="N20" s="35"/>
      <c r="O20" s="35"/>
      <c r="P20" s="35"/>
    </row>
    <row r="21" spans="2:16" s="1" customFormat="1" ht="14.25" x14ac:dyDescent="0.2">
      <c r="B21" s="35"/>
      <c r="C21" s="371"/>
      <c r="D21" s="371"/>
      <c r="E21" s="37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2:16" s="1" customFormat="1" ht="15" x14ac:dyDescent="0.25">
      <c r="B22" s="370"/>
      <c r="C22" s="371"/>
      <c r="D22" s="371"/>
      <c r="E22" s="371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2:16" s="1" customFormat="1" ht="15" x14ac:dyDescent="0.25">
      <c r="B23" s="370"/>
      <c r="C23" s="371"/>
      <c r="D23" s="371"/>
      <c r="E23" s="37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2:16" s="1" customFormat="1" ht="15" x14ac:dyDescent="0.25">
      <c r="B24" s="370"/>
      <c r="C24" s="371"/>
      <c r="D24" s="371"/>
      <c r="E24" s="371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2:16" s="1" customFormat="1" ht="15" x14ac:dyDescent="0.25">
      <c r="B25" s="370"/>
      <c r="C25" s="371"/>
      <c r="D25" s="371"/>
      <c r="E25" s="371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2:16" s="1" customFormat="1" ht="15" x14ac:dyDescent="0.25">
      <c r="B26" s="370"/>
      <c r="C26" s="371"/>
      <c r="D26" s="371"/>
      <c r="E26" s="371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2:16" s="1" customFormat="1" ht="15" x14ac:dyDescent="0.25">
      <c r="B27" s="370"/>
      <c r="C27" s="371"/>
      <c r="D27" s="371"/>
      <c r="E27" s="37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2:16" s="1" customFormat="1" ht="15" x14ac:dyDescent="0.25">
      <c r="B28" s="370"/>
      <c r="C28" s="371"/>
      <c r="D28" s="371"/>
      <c r="E28" s="371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16" s="1" customFormat="1" ht="15" x14ac:dyDescent="0.25">
      <c r="B29" s="370"/>
      <c r="C29" s="371"/>
      <c r="D29" s="371"/>
      <c r="E29" s="371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16" s="1" customFormat="1" ht="15" x14ac:dyDescent="0.25">
      <c r="B30" s="370"/>
      <c r="C30" s="371"/>
      <c r="D30" s="371"/>
      <c r="E30" s="371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2:16" s="1" customFormat="1" ht="15" x14ac:dyDescent="0.25">
      <c r="B31" s="370"/>
      <c r="C31" s="371"/>
      <c r="D31" s="371"/>
      <c r="E31" s="37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s="1" customFormat="1" ht="15" x14ac:dyDescent="0.25">
      <c r="B32" s="370"/>
      <c r="C32" s="371"/>
      <c r="D32" s="371"/>
      <c r="E32" s="371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s="1" customFormat="1" ht="15" x14ac:dyDescent="0.25">
      <c r="B33" s="370"/>
      <c r="C33" s="371"/>
      <c r="D33" s="371"/>
      <c r="E33" s="37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5" x14ac:dyDescent="0.25">
      <c r="B34" s="370"/>
      <c r="C34" s="371"/>
      <c r="D34" s="371"/>
      <c r="E34" s="37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5" x14ac:dyDescent="0.25">
      <c r="B35" s="370"/>
      <c r="C35" s="371"/>
      <c r="D35" s="371"/>
      <c r="E35" s="371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5" x14ac:dyDescent="0.25">
      <c r="B36" s="370"/>
      <c r="C36" s="371"/>
      <c r="D36" s="371"/>
      <c r="E36" s="371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5" x14ac:dyDescent="0.25">
      <c r="B37" s="370"/>
      <c r="C37" s="371"/>
      <c r="D37" s="371"/>
      <c r="E37" s="371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5" x14ac:dyDescent="0.25">
      <c r="B38" s="370"/>
      <c r="C38" s="371"/>
      <c r="D38" s="371"/>
      <c r="E38" s="37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5" x14ac:dyDescent="0.25">
      <c r="B39" s="374"/>
      <c r="C39" s="371"/>
      <c r="D39" s="371"/>
      <c r="E39" s="37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5" x14ac:dyDescent="0.25">
      <c r="B40" s="370"/>
      <c r="C40" s="371"/>
      <c r="D40" s="371"/>
      <c r="E40" s="37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1" customFormat="1" ht="15" x14ac:dyDescent="0.25">
      <c r="B41" s="370"/>
      <c r="C41" s="371"/>
      <c r="D41" s="371"/>
      <c r="E41" s="37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5" x14ac:dyDescent="0.25">
      <c r="B42" s="370"/>
      <c r="C42" s="371"/>
      <c r="D42" s="371"/>
      <c r="E42" s="37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5" x14ac:dyDescent="0.25">
      <c r="B43" s="37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</sheetData>
  <mergeCells count="4">
    <mergeCell ref="B4:H4"/>
    <mergeCell ref="B18:H18"/>
    <mergeCell ref="B19:H19"/>
    <mergeCell ref="B20:H20"/>
  </mergeCells>
  <pageMargins left="0.74803149606299213" right="0.35433070866141736" top="0.35433070866141736" bottom="0.55118110236220474" header="0.31496062992125984" footer="0.31496062992125984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1:M64"/>
  <sheetViews>
    <sheetView workbookViewId="0">
      <selection activeCell="B2" sqref="B2:G55"/>
    </sheetView>
  </sheetViews>
  <sheetFormatPr defaultRowHeight="12.75" x14ac:dyDescent="0.2"/>
  <cols>
    <col min="1" max="1" width="11.7109375" style="35" customWidth="1"/>
    <col min="2" max="2" width="4.85546875" style="35" customWidth="1"/>
    <col min="3" max="3" width="9.28515625" style="98" customWidth="1"/>
    <col min="4" max="4" width="32.42578125" style="35" customWidth="1"/>
    <col min="5" max="5" width="16.42578125" style="35" customWidth="1"/>
    <col min="6" max="6" width="15.85546875" style="35" customWidth="1"/>
    <col min="7" max="7" width="13.140625" style="35" customWidth="1"/>
    <col min="8" max="8" width="5.140625" style="35" customWidth="1"/>
    <col min="9" max="16384" width="9.140625" style="35"/>
  </cols>
  <sheetData>
    <row r="1" spans="2:13" s="76" customFormat="1" x14ac:dyDescent="0.25">
      <c r="C1" s="79"/>
      <c r="F1" s="80"/>
      <c r="G1" s="80"/>
    </row>
    <row r="2" spans="2:13" s="76" customFormat="1" x14ac:dyDescent="0.25">
      <c r="C2" s="79"/>
      <c r="E2" s="80"/>
      <c r="G2" s="81" t="s">
        <v>211</v>
      </c>
    </row>
    <row r="3" spans="2:13" s="76" customFormat="1" ht="15.75" customHeight="1" x14ac:dyDescent="0.25">
      <c r="B3" s="544" t="s">
        <v>620</v>
      </c>
      <c r="C3" s="544"/>
      <c r="D3" s="544"/>
      <c r="E3" s="544"/>
      <c r="F3" s="544"/>
      <c r="G3" s="544"/>
    </row>
    <row r="4" spans="2:13" s="76" customFormat="1" ht="10.5" customHeight="1" x14ac:dyDescent="0.25">
      <c r="C4" s="79"/>
    </row>
    <row r="5" spans="2:13" s="76" customFormat="1" ht="30" customHeight="1" x14ac:dyDescent="0.25">
      <c r="B5" s="616" t="s">
        <v>0</v>
      </c>
      <c r="C5" s="616"/>
      <c r="D5" s="616"/>
      <c r="E5" s="82" t="s">
        <v>212</v>
      </c>
      <c r="F5" s="82" t="s">
        <v>213</v>
      </c>
      <c r="G5" s="82" t="s">
        <v>214</v>
      </c>
    </row>
    <row r="6" spans="2:13" s="8" customFormat="1" ht="24" customHeight="1" x14ac:dyDescent="0.25">
      <c r="B6" s="617" t="s">
        <v>215</v>
      </c>
      <c r="C6" s="617"/>
      <c r="D6" s="617"/>
      <c r="E6" s="83">
        <f>E7+E13+E15+E18+E23+E26+E33+E38+E48+E31</f>
        <v>71763048</v>
      </c>
      <c r="F6" s="83">
        <f>F7+F13+F15+F18+F23+F26+F33+F38+F48+F31</f>
        <v>79008746</v>
      </c>
      <c r="G6" s="83">
        <f>G7+G13+G15+G18+G23+G26+G33+G38+G48+G31</f>
        <v>73811299.469999984</v>
      </c>
      <c r="I6" s="84"/>
    </row>
    <row r="7" spans="2:13" s="76" customFormat="1" x14ac:dyDescent="0.25">
      <c r="B7" s="85" t="s">
        <v>216</v>
      </c>
      <c r="C7" s="615" t="s">
        <v>217</v>
      </c>
      <c r="D7" s="615"/>
      <c r="E7" s="86">
        <f>SUM(E8:E12)</f>
        <v>8506798</v>
      </c>
      <c r="F7" s="86">
        <f>SUM(F8:F12)</f>
        <v>11256683</v>
      </c>
      <c r="G7" s="86">
        <f>SUM(G8:G12)</f>
        <v>10010365.35</v>
      </c>
    </row>
    <row r="8" spans="2:13" s="76" customFormat="1" x14ac:dyDescent="0.25">
      <c r="B8" s="87"/>
      <c r="C8" s="88" t="s">
        <v>218</v>
      </c>
      <c r="D8" s="89" t="s">
        <v>219</v>
      </c>
      <c r="E8" s="90">
        <v>7700263</v>
      </c>
      <c r="F8" s="90">
        <v>10466604</v>
      </c>
      <c r="G8" s="90">
        <v>9316934</v>
      </c>
    </row>
    <row r="9" spans="2:13" s="76" customFormat="1" x14ac:dyDescent="0.25">
      <c r="B9" s="87"/>
      <c r="C9" s="88" t="s">
        <v>220</v>
      </c>
      <c r="D9" s="89" t="s">
        <v>221</v>
      </c>
      <c r="E9" s="90">
        <v>42000</v>
      </c>
      <c r="F9" s="90">
        <v>47000</v>
      </c>
      <c r="G9" s="90">
        <v>42891</v>
      </c>
    </row>
    <row r="10" spans="2:13" s="76" customFormat="1" ht="25.5" x14ac:dyDescent="0.2">
      <c r="B10" s="87"/>
      <c r="C10" s="88" t="s">
        <v>485</v>
      </c>
      <c r="D10" s="89" t="s">
        <v>486</v>
      </c>
      <c r="E10" s="90">
        <v>0</v>
      </c>
      <c r="F10" s="90">
        <v>0</v>
      </c>
      <c r="G10" s="90">
        <v>138.75</v>
      </c>
      <c r="M10" s="1"/>
    </row>
    <row r="11" spans="2:13" s="76" customFormat="1" ht="15" customHeight="1" x14ac:dyDescent="0.25">
      <c r="B11" s="87"/>
      <c r="C11" s="88" t="s">
        <v>222</v>
      </c>
      <c r="D11" s="89" t="s">
        <v>223</v>
      </c>
      <c r="E11" s="90">
        <v>480000</v>
      </c>
      <c r="F11" s="90">
        <v>438648</v>
      </c>
      <c r="G11" s="90">
        <v>385640.69</v>
      </c>
    </row>
    <row r="12" spans="2:13" s="76" customFormat="1" x14ac:dyDescent="0.25">
      <c r="B12" s="87"/>
      <c r="C12" s="88" t="s">
        <v>224</v>
      </c>
      <c r="D12" s="91" t="s">
        <v>225</v>
      </c>
      <c r="E12" s="90">
        <v>284535</v>
      </c>
      <c r="F12" s="90">
        <v>304431</v>
      </c>
      <c r="G12" s="90">
        <v>264760.90999999997</v>
      </c>
    </row>
    <row r="13" spans="2:13" s="76" customFormat="1" x14ac:dyDescent="0.25">
      <c r="B13" s="85" t="s">
        <v>226</v>
      </c>
      <c r="C13" s="615" t="s">
        <v>227</v>
      </c>
      <c r="D13" s="615"/>
      <c r="E13" s="86">
        <f>E14</f>
        <v>49619</v>
      </c>
      <c r="F13" s="86">
        <f>F14</f>
        <v>47619</v>
      </c>
      <c r="G13" s="86">
        <f>G14</f>
        <v>40349.730000000003</v>
      </c>
    </row>
    <row r="14" spans="2:13" s="76" customFormat="1" x14ac:dyDescent="0.25">
      <c r="B14" s="87"/>
      <c r="C14" s="88" t="s">
        <v>228</v>
      </c>
      <c r="D14" s="89" t="s">
        <v>229</v>
      </c>
      <c r="E14" s="90">
        <v>49619</v>
      </c>
      <c r="F14" s="90">
        <v>47619</v>
      </c>
      <c r="G14" s="90">
        <v>40349.730000000003</v>
      </c>
    </row>
    <row r="15" spans="2:13" s="76" customFormat="1" x14ac:dyDescent="0.25">
      <c r="B15" s="85" t="s">
        <v>230</v>
      </c>
      <c r="C15" s="615" t="s">
        <v>231</v>
      </c>
      <c r="D15" s="615"/>
      <c r="E15" s="86">
        <f>SUM(E16:E17)</f>
        <v>1732055</v>
      </c>
      <c r="F15" s="86">
        <f>SUM(F16:F17)</f>
        <v>1781255</v>
      </c>
      <c r="G15" s="86">
        <f>SUM(G16:G17)</f>
        <v>1695997.6400000001</v>
      </c>
    </row>
    <row r="16" spans="2:13" s="76" customFormat="1" x14ac:dyDescent="0.25">
      <c r="B16" s="87"/>
      <c r="C16" s="88" t="s">
        <v>232</v>
      </c>
      <c r="D16" s="89" t="s">
        <v>233</v>
      </c>
      <c r="E16" s="90">
        <v>1686640</v>
      </c>
      <c r="F16" s="90">
        <v>1735840</v>
      </c>
      <c r="G16" s="90">
        <v>1659275.77</v>
      </c>
    </row>
    <row r="17" spans="2:7" s="76" customFormat="1" x14ac:dyDescent="0.25">
      <c r="B17" s="87"/>
      <c r="C17" s="88" t="s">
        <v>234</v>
      </c>
      <c r="D17" s="89" t="s">
        <v>235</v>
      </c>
      <c r="E17" s="90">
        <v>45415</v>
      </c>
      <c r="F17" s="90">
        <v>45415</v>
      </c>
      <c r="G17" s="90">
        <v>36721.870000000003</v>
      </c>
    </row>
    <row r="18" spans="2:7" s="76" customFormat="1" x14ac:dyDescent="0.25">
      <c r="B18" s="85" t="s">
        <v>236</v>
      </c>
      <c r="C18" s="615" t="s">
        <v>237</v>
      </c>
      <c r="D18" s="615"/>
      <c r="E18" s="86">
        <f>SUM(E19:E22)</f>
        <v>8252857</v>
      </c>
      <c r="F18" s="86">
        <f>SUM(F19:F22)</f>
        <v>8379572</v>
      </c>
      <c r="G18" s="86">
        <f>SUM(G19:G22)</f>
        <v>7911724.6399999997</v>
      </c>
    </row>
    <row r="19" spans="2:7" s="76" customFormat="1" x14ac:dyDescent="0.25">
      <c r="B19" s="87"/>
      <c r="C19" s="88" t="s">
        <v>238</v>
      </c>
      <c r="D19" s="89" t="s">
        <v>239</v>
      </c>
      <c r="E19" s="90">
        <v>361500</v>
      </c>
      <c r="F19" s="90">
        <v>358521</v>
      </c>
      <c r="G19" s="90">
        <v>319183.89</v>
      </c>
    </row>
    <row r="20" spans="2:7" s="76" customFormat="1" x14ac:dyDescent="0.25">
      <c r="B20" s="92"/>
      <c r="C20" s="88" t="s">
        <v>240</v>
      </c>
      <c r="D20" s="88" t="s">
        <v>241</v>
      </c>
      <c r="E20" s="90">
        <v>214700</v>
      </c>
      <c r="F20" s="93">
        <v>168640</v>
      </c>
      <c r="G20" s="90">
        <v>138816</v>
      </c>
    </row>
    <row r="21" spans="2:7" s="76" customFormat="1" x14ac:dyDescent="0.25">
      <c r="B21" s="87"/>
      <c r="C21" s="88" t="s">
        <v>242</v>
      </c>
      <c r="D21" s="89" t="s">
        <v>243</v>
      </c>
      <c r="E21" s="90">
        <v>7608657</v>
      </c>
      <c r="F21" s="93">
        <v>7775851</v>
      </c>
      <c r="G21" s="90">
        <v>7384295</v>
      </c>
    </row>
    <row r="22" spans="2:7" s="76" customFormat="1" x14ac:dyDescent="0.25">
      <c r="B22" s="87"/>
      <c r="C22" s="88" t="s">
        <v>244</v>
      </c>
      <c r="D22" s="89" t="s">
        <v>245</v>
      </c>
      <c r="E22" s="90">
        <v>68000</v>
      </c>
      <c r="F22" s="93">
        <v>76560</v>
      </c>
      <c r="G22" s="90">
        <v>69429.75</v>
      </c>
    </row>
    <row r="23" spans="2:7" s="76" customFormat="1" x14ac:dyDescent="0.25">
      <c r="B23" s="85" t="s">
        <v>246</v>
      </c>
      <c r="C23" s="615" t="s">
        <v>247</v>
      </c>
      <c r="D23" s="615"/>
      <c r="E23" s="86">
        <f>SUM(E24:E25)</f>
        <v>3778316</v>
      </c>
      <c r="F23" s="86">
        <f>SUM(F24:F25)</f>
        <v>4025096</v>
      </c>
      <c r="G23" s="86">
        <f>SUM(G24:G25)</f>
        <v>3321099</v>
      </c>
    </row>
    <row r="24" spans="2:7" s="76" customFormat="1" x14ac:dyDescent="0.25">
      <c r="B24" s="87"/>
      <c r="C24" s="88" t="s">
        <v>248</v>
      </c>
      <c r="D24" s="89" t="s">
        <v>249</v>
      </c>
      <c r="E24" s="90">
        <v>3622300</v>
      </c>
      <c r="F24" s="90">
        <v>3872300</v>
      </c>
      <c r="G24" s="90">
        <v>3170578</v>
      </c>
    </row>
    <row r="25" spans="2:7" s="76" customFormat="1" x14ac:dyDescent="0.25">
      <c r="B25" s="87"/>
      <c r="C25" s="88" t="s">
        <v>250</v>
      </c>
      <c r="D25" s="89" t="s">
        <v>251</v>
      </c>
      <c r="E25" s="90">
        <v>156016</v>
      </c>
      <c r="F25" s="90">
        <v>152796</v>
      </c>
      <c r="G25" s="90">
        <v>150521</v>
      </c>
    </row>
    <row r="26" spans="2:7" s="76" customFormat="1" x14ac:dyDescent="0.25">
      <c r="B26" s="85" t="s">
        <v>252</v>
      </c>
      <c r="C26" s="615" t="s">
        <v>253</v>
      </c>
      <c r="D26" s="615"/>
      <c r="E26" s="86">
        <f>SUM(E27:E30)</f>
        <v>3730420</v>
      </c>
      <c r="F26" s="86">
        <f>SUM(F27:F30)</f>
        <v>3762076</v>
      </c>
      <c r="G26" s="86">
        <f>SUM(G27:G30)</f>
        <v>3469966.07</v>
      </c>
    </row>
    <row r="27" spans="2:7" s="76" customFormat="1" ht="14.25" customHeight="1" x14ac:dyDescent="0.25">
      <c r="B27" s="87"/>
      <c r="C27" s="88" t="s">
        <v>254</v>
      </c>
      <c r="D27" s="89" t="s">
        <v>255</v>
      </c>
      <c r="E27" s="90">
        <v>73370</v>
      </c>
      <c r="F27" s="90">
        <v>77353</v>
      </c>
      <c r="G27" s="90">
        <v>75454.75</v>
      </c>
    </row>
    <row r="28" spans="2:7" s="76" customFormat="1" x14ac:dyDescent="0.25">
      <c r="B28" s="87"/>
      <c r="C28" s="88" t="s">
        <v>256</v>
      </c>
      <c r="D28" s="89" t="s">
        <v>257</v>
      </c>
      <c r="E28" s="90">
        <v>2144810</v>
      </c>
      <c r="F28" s="90">
        <v>2255057</v>
      </c>
      <c r="G28" s="90">
        <v>2096814.63</v>
      </c>
    </row>
    <row r="29" spans="2:7" s="76" customFormat="1" x14ac:dyDescent="0.25">
      <c r="B29" s="87"/>
      <c r="C29" s="88" t="s">
        <v>258</v>
      </c>
      <c r="D29" s="89" t="s">
        <v>259</v>
      </c>
      <c r="E29" s="90">
        <v>800340</v>
      </c>
      <c r="F29" s="90">
        <v>711603</v>
      </c>
      <c r="G29" s="90">
        <v>679266</v>
      </c>
    </row>
    <row r="30" spans="2:7" s="76" customFormat="1" x14ac:dyDescent="0.25">
      <c r="B30" s="87"/>
      <c r="C30" s="88" t="s">
        <v>260</v>
      </c>
      <c r="D30" s="89" t="s">
        <v>253</v>
      </c>
      <c r="E30" s="90">
        <v>711900</v>
      </c>
      <c r="F30" s="90">
        <v>718063</v>
      </c>
      <c r="G30" s="90">
        <v>618430.68999999994</v>
      </c>
    </row>
    <row r="31" spans="2:7" s="76" customFormat="1" x14ac:dyDescent="0.25">
      <c r="B31" s="85" t="s">
        <v>493</v>
      </c>
      <c r="C31" s="615" t="s">
        <v>495</v>
      </c>
      <c r="D31" s="615"/>
      <c r="E31" s="86">
        <f>E32</f>
        <v>8000</v>
      </c>
      <c r="F31" s="86">
        <f>F32</f>
        <v>8000</v>
      </c>
      <c r="G31" s="86">
        <f t="shared" ref="G31" si="0">G32</f>
        <v>6993</v>
      </c>
    </row>
    <row r="32" spans="2:7" s="76" customFormat="1" x14ac:dyDescent="0.25">
      <c r="B32" s="87"/>
      <c r="C32" s="88" t="s">
        <v>494</v>
      </c>
      <c r="D32" s="89" t="s">
        <v>496</v>
      </c>
      <c r="E32" s="90">
        <v>8000</v>
      </c>
      <c r="F32" s="90">
        <v>8000</v>
      </c>
      <c r="G32" s="90">
        <v>6993</v>
      </c>
    </row>
    <row r="33" spans="2:7" s="76" customFormat="1" x14ac:dyDescent="0.25">
      <c r="B33" s="85" t="s">
        <v>261</v>
      </c>
      <c r="C33" s="615" t="s">
        <v>262</v>
      </c>
      <c r="D33" s="615"/>
      <c r="E33" s="86">
        <f>SUM(E34:E37)</f>
        <v>5447012</v>
      </c>
      <c r="F33" s="86">
        <f>SUM(F34:F37)</f>
        <v>5713879</v>
      </c>
      <c r="G33" s="86">
        <f>SUM(G34:G37)</f>
        <v>5132703.22</v>
      </c>
    </row>
    <row r="34" spans="2:7" s="76" customFormat="1" ht="15" customHeight="1" x14ac:dyDescent="0.25">
      <c r="B34" s="87"/>
      <c r="C34" s="88" t="s">
        <v>263</v>
      </c>
      <c r="D34" s="89" t="s">
        <v>264</v>
      </c>
      <c r="E34" s="90">
        <v>2708065</v>
      </c>
      <c r="F34" s="90">
        <v>2810861</v>
      </c>
      <c r="G34" s="90">
        <v>2672329.61</v>
      </c>
    </row>
    <row r="35" spans="2:7" s="76" customFormat="1" x14ac:dyDescent="0.25">
      <c r="B35" s="87"/>
      <c r="C35" s="88" t="s">
        <v>265</v>
      </c>
      <c r="D35" s="89" t="s">
        <v>266</v>
      </c>
      <c r="E35" s="90">
        <v>2411962</v>
      </c>
      <c r="F35" s="90">
        <v>2577233</v>
      </c>
      <c r="G35" s="90">
        <v>2226485</v>
      </c>
    </row>
    <row r="36" spans="2:7" s="76" customFormat="1" x14ac:dyDescent="0.25">
      <c r="B36" s="87"/>
      <c r="C36" s="88" t="s">
        <v>267</v>
      </c>
      <c r="D36" s="89" t="s">
        <v>268</v>
      </c>
      <c r="E36" s="90">
        <v>57085</v>
      </c>
      <c r="F36" s="90">
        <v>55885</v>
      </c>
      <c r="G36" s="90">
        <v>36101</v>
      </c>
    </row>
    <row r="37" spans="2:7" s="76" customFormat="1" x14ac:dyDescent="0.25">
      <c r="B37" s="87"/>
      <c r="C37" s="88" t="s">
        <v>269</v>
      </c>
      <c r="D37" s="89" t="s">
        <v>270</v>
      </c>
      <c r="E37" s="90">
        <v>269900</v>
      </c>
      <c r="F37" s="90">
        <v>269900</v>
      </c>
      <c r="G37" s="90">
        <v>197787.61</v>
      </c>
    </row>
    <row r="38" spans="2:7" s="76" customFormat="1" x14ac:dyDescent="0.25">
      <c r="B38" s="85" t="s">
        <v>271</v>
      </c>
      <c r="C38" s="615" t="s">
        <v>272</v>
      </c>
      <c r="D38" s="615"/>
      <c r="E38" s="86">
        <f>SUM(E39:E47)</f>
        <v>34121307</v>
      </c>
      <c r="F38" s="86">
        <f>SUM(F39:F47)</f>
        <v>37204797</v>
      </c>
      <c r="G38" s="86">
        <f>SUM(G39:G47)</f>
        <v>35738559.299999997</v>
      </c>
    </row>
    <row r="39" spans="2:7" s="76" customFormat="1" ht="25.5" x14ac:dyDescent="0.25">
      <c r="B39" s="87"/>
      <c r="C39" s="88" t="s">
        <v>273</v>
      </c>
      <c r="D39" s="89" t="s">
        <v>274</v>
      </c>
      <c r="E39" s="90">
        <v>6752604</v>
      </c>
      <c r="F39" s="90">
        <v>7022150</v>
      </c>
      <c r="G39" s="90">
        <v>6746409</v>
      </c>
    </row>
    <row r="40" spans="2:7" s="76" customFormat="1" ht="20.25" customHeight="1" x14ac:dyDescent="0.25">
      <c r="B40" s="87"/>
      <c r="C40" s="88" t="s">
        <v>275</v>
      </c>
      <c r="D40" s="89" t="s">
        <v>276</v>
      </c>
      <c r="E40" s="90">
        <v>6454989</v>
      </c>
      <c r="F40" s="90">
        <v>6177914.8700000001</v>
      </c>
      <c r="G40" s="90">
        <v>6061407</v>
      </c>
    </row>
    <row r="41" spans="2:7" s="76" customFormat="1" ht="25.5" x14ac:dyDescent="0.25">
      <c r="B41" s="87"/>
      <c r="C41" s="88" t="s">
        <v>277</v>
      </c>
      <c r="D41" s="89" t="s">
        <v>278</v>
      </c>
      <c r="E41" s="90">
        <v>9852903</v>
      </c>
      <c r="F41" s="90">
        <v>12137192.130000001</v>
      </c>
      <c r="G41" s="90">
        <v>11598641</v>
      </c>
    </row>
    <row r="42" spans="2:7" s="76" customFormat="1" x14ac:dyDescent="0.25">
      <c r="B42" s="87"/>
      <c r="C42" s="88" t="s">
        <v>279</v>
      </c>
      <c r="D42" s="88" t="s">
        <v>280</v>
      </c>
      <c r="E42" s="90">
        <v>5689477</v>
      </c>
      <c r="F42" s="90">
        <v>5915583</v>
      </c>
      <c r="G42" s="90">
        <v>5823020.1100000003</v>
      </c>
    </row>
    <row r="43" spans="2:7" s="76" customFormat="1" x14ac:dyDescent="0.25">
      <c r="B43" s="87"/>
      <c r="C43" s="88" t="s">
        <v>281</v>
      </c>
      <c r="D43" s="89" t="s">
        <v>282</v>
      </c>
      <c r="E43" s="90"/>
      <c r="F43" s="90"/>
      <c r="G43" s="90"/>
    </row>
    <row r="44" spans="2:7" s="76" customFormat="1" ht="12.75" customHeight="1" x14ac:dyDescent="0.25">
      <c r="B44" s="87"/>
      <c r="C44" s="88" t="s">
        <v>283</v>
      </c>
      <c r="D44" s="89" t="s">
        <v>282</v>
      </c>
      <c r="E44" s="90">
        <v>2035546</v>
      </c>
      <c r="F44" s="90">
        <v>2302293</v>
      </c>
      <c r="G44" s="90">
        <v>2035507.65</v>
      </c>
    </row>
    <row r="45" spans="2:7" s="76" customFormat="1" ht="12" customHeight="1" x14ac:dyDescent="0.25">
      <c r="B45" s="87"/>
      <c r="C45" s="88" t="s">
        <v>284</v>
      </c>
      <c r="D45" s="89" t="s">
        <v>285</v>
      </c>
      <c r="E45" s="90">
        <v>1400729</v>
      </c>
      <c r="F45" s="90">
        <v>1559125</v>
      </c>
      <c r="G45" s="90">
        <v>1496319.01</v>
      </c>
    </row>
    <row r="46" spans="2:7" s="76" customFormat="1" x14ac:dyDescent="0.25">
      <c r="B46" s="87"/>
      <c r="C46" s="88" t="s">
        <v>286</v>
      </c>
      <c r="D46" s="89" t="s">
        <v>287</v>
      </c>
      <c r="E46" s="90">
        <v>1811144</v>
      </c>
      <c r="F46" s="90">
        <v>1964216</v>
      </c>
      <c r="G46" s="90">
        <v>1873612.75</v>
      </c>
    </row>
    <row r="47" spans="2:7" s="76" customFormat="1" x14ac:dyDescent="0.25">
      <c r="B47" s="87"/>
      <c r="C47" s="88" t="s">
        <v>288</v>
      </c>
      <c r="D47" s="89" t="s">
        <v>289</v>
      </c>
      <c r="E47" s="90">
        <v>123915</v>
      </c>
      <c r="F47" s="90">
        <v>126323</v>
      </c>
      <c r="G47" s="90">
        <v>103642.78</v>
      </c>
    </row>
    <row r="48" spans="2:7" s="76" customFormat="1" x14ac:dyDescent="0.25">
      <c r="B48" s="85">
        <v>10</v>
      </c>
      <c r="C48" s="615" t="s">
        <v>290</v>
      </c>
      <c r="D48" s="615"/>
      <c r="E48" s="86">
        <f>SUM(E49:E53)</f>
        <v>6136664</v>
      </c>
      <c r="F48" s="86">
        <f>SUM(F49:F53)</f>
        <v>6829769</v>
      </c>
      <c r="G48" s="86">
        <f>SUM(G49:G53)</f>
        <v>6483541.5200000005</v>
      </c>
    </row>
    <row r="49" spans="2:8" s="76" customFormat="1" x14ac:dyDescent="0.25">
      <c r="B49" s="94"/>
      <c r="C49" s="88" t="s">
        <v>291</v>
      </c>
      <c r="D49" s="89" t="s">
        <v>292</v>
      </c>
      <c r="E49" s="90">
        <v>3653260</v>
      </c>
      <c r="F49" s="90">
        <v>3872489</v>
      </c>
      <c r="G49" s="90">
        <v>3658889.17</v>
      </c>
    </row>
    <row r="50" spans="2:8" s="76" customFormat="1" x14ac:dyDescent="0.25">
      <c r="B50" s="87"/>
      <c r="C50" s="88" t="s">
        <v>293</v>
      </c>
      <c r="D50" s="89" t="s">
        <v>294</v>
      </c>
      <c r="E50" s="90">
        <v>1474860</v>
      </c>
      <c r="F50" s="90">
        <v>1475769</v>
      </c>
      <c r="G50" s="90">
        <v>1411763.71</v>
      </c>
    </row>
    <row r="51" spans="2:8" s="76" customFormat="1" x14ac:dyDescent="0.25">
      <c r="B51" s="87"/>
      <c r="C51" s="88" t="s">
        <v>295</v>
      </c>
      <c r="D51" s="89" t="s">
        <v>296</v>
      </c>
      <c r="E51" s="90">
        <v>421287</v>
      </c>
      <c r="F51" s="90">
        <v>647488</v>
      </c>
      <c r="G51" s="90">
        <v>627827.82999999996</v>
      </c>
    </row>
    <row r="52" spans="2:8" s="76" customFormat="1" ht="25.5" x14ac:dyDescent="0.25">
      <c r="B52" s="87"/>
      <c r="C52" s="88" t="s">
        <v>297</v>
      </c>
      <c r="D52" s="89" t="s">
        <v>298</v>
      </c>
      <c r="E52" s="90">
        <v>241512</v>
      </c>
      <c r="F52" s="90">
        <v>476670</v>
      </c>
      <c r="G52" s="90">
        <v>433289.44</v>
      </c>
    </row>
    <row r="53" spans="2:8" s="76" customFormat="1" x14ac:dyDescent="0.25">
      <c r="B53" s="95"/>
      <c r="C53" s="96" t="s">
        <v>299</v>
      </c>
      <c r="D53" s="96" t="s">
        <v>300</v>
      </c>
      <c r="E53" s="97">
        <v>345745</v>
      </c>
      <c r="F53" s="97">
        <v>357353</v>
      </c>
      <c r="G53" s="97">
        <v>351771.37</v>
      </c>
    </row>
    <row r="54" spans="2:8" s="76" customFormat="1" x14ac:dyDescent="0.2">
      <c r="B54" s="35"/>
      <c r="C54" s="98"/>
      <c r="D54" s="35"/>
      <c r="E54" s="35"/>
      <c r="F54" s="35"/>
      <c r="G54" s="35"/>
    </row>
    <row r="55" spans="2:8" s="76" customFormat="1" x14ac:dyDescent="0.2">
      <c r="B55" s="35"/>
      <c r="C55" s="98"/>
      <c r="D55" s="35"/>
      <c r="E55" s="35"/>
      <c r="F55" s="99"/>
      <c r="G55" s="99"/>
    </row>
    <row r="56" spans="2:8" s="76" customFormat="1" x14ac:dyDescent="0.2">
      <c r="B56" s="35"/>
      <c r="C56" s="98"/>
      <c r="D56" s="35"/>
      <c r="E56" s="35"/>
      <c r="F56" s="35"/>
      <c r="G56" s="99"/>
    </row>
    <row r="57" spans="2:8" s="76" customFormat="1" x14ac:dyDescent="0.2">
      <c r="B57" s="35"/>
      <c r="C57" s="98"/>
      <c r="D57" s="35"/>
      <c r="E57" s="35"/>
      <c r="F57" s="35"/>
      <c r="G57" s="35"/>
    </row>
    <row r="58" spans="2:8" s="76" customFormat="1" ht="26.25" customHeight="1" x14ac:dyDescent="0.2">
      <c r="B58" s="35"/>
      <c r="C58" s="98"/>
      <c r="D58" s="35"/>
      <c r="E58" s="35"/>
      <c r="F58" s="35"/>
      <c r="G58" s="35"/>
    </row>
    <row r="59" spans="2:8" s="76" customFormat="1" x14ac:dyDescent="0.2">
      <c r="B59" s="35"/>
      <c r="C59" s="98"/>
      <c r="D59" s="35"/>
      <c r="E59" s="35"/>
      <c r="F59" s="36"/>
      <c r="G59" s="35"/>
    </row>
    <row r="60" spans="2:8" s="76" customFormat="1" x14ac:dyDescent="0.2">
      <c r="B60" s="35"/>
      <c r="C60" s="98"/>
      <c r="D60" s="35"/>
      <c r="E60" s="35"/>
      <c r="F60" s="36"/>
      <c r="G60" s="35"/>
    </row>
    <row r="61" spans="2:8" s="1" customFormat="1" ht="14.25" x14ac:dyDescent="0.2">
      <c r="B61" s="35"/>
      <c r="C61" s="98"/>
      <c r="D61" s="35"/>
      <c r="E61" s="35"/>
      <c r="F61" s="36"/>
      <c r="G61" s="35"/>
      <c r="H61" s="35"/>
    </row>
    <row r="62" spans="2:8" s="1" customFormat="1" ht="14.25" x14ac:dyDescent="0.2">
      <c r="B62" s="35"/>
      <c r="C62" s="98"/>
      <c r="D62" s="35"/>
      <c r="E62" s="35"/>
      <c r="F62" s="36"/>
      <c r="G62" s="35"/>
      <c r="H62" s="35"/>
    </row>
    <row r="63" spans="2:8" s="1" customFormat="1" ht="14.25" x14ac:dyDescent="0.2">
      <c r="B63" s="35"/>
      <c r="C63" s="98"/>
      <c r="D63" s="35"/>
      <c r="E63" s="35"/>
      <c r="F63" s="36"/>
      <c r="G63" s="35"/>
      <c r="H63" s="35"/>
    </row>
    <row r="64" spans="2:8" s="1" customFormat="1" ht="14.25" x14ac:dyDescent="0.2">
      <c r="B64" s="35"/>
      <c r="C64" s="98"/>
      <c r="D64" s="35"/>
      <c r="E64" s="35"/>
      <c r="F64" s="100"/>
      <c r="G64" s="35"/>
      <c r="H64" s="35"/>
    </row>
  </sheetData>
  <mergeCells count="13">
    <mergeCell ref="C48:D48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3:D33"/>
    <mergeCell ref="C38:D38"/>
    <mergeCell ref="C31:D31"/>
  </mergeCells>
  <pageMargins left="0.55118110236220474" right="0.19685039370078741" top="0.51181102362204722" bottom="0.39370078740157483" header="0.27559055118110237" footer="0.31496062992125984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1:I43"/>
  <sheetViews>
    <sheetView workbookViewId="0">
      <selection activeCell="B2" sqref="B2:G41"/>
    </sheetView>
  </sheetViews>
  <sheetFormatPr defaultRowHeight="12.75" x14ac:dyDescent="0.2"/>
  <cols>
    <col min="1" max="1" width="14.42578125" style="35" customWidth="1"/>
    <col min="2" max="2" width="3.42578125" style="35" customWidth="1"/>
    <col min="3" max="3" width="8.7109375" style="125" customWidth="1"/>
    <col min="4" max="4" width="33.140625" style="35" customWidth="1"/>
    <col min="5" max="5" width="14.42578125" style="35" customWidth="1"/>
    <col min="6" max="6" width="14.5703125" style="35" customWidth="1"/>
    <col min="7" max="7" width="16" style="35" customWidth="1"/>
    <col min="8" max="8" width="8.85546875" style="35" customWidth="1"/>
    <col min="9" max="9" width="9.140625" style="35" customWidth="1"/>
    <col min="10" max="10" width="10.140625" style="35" bestFit="1" customWidth="1"/>
    <col min="11" max="16384" width="9.140625" style="35"/>
  </cols>
  <sheetData>
    <row r="1" spans="2:9" x14ac:dyDescent="0.2">
      <c r="F1" s="36"/>
      <c r="G1" s="36"/>
    </row>
    <row r="2" spans="2:9" ht="14.25" x14ac:dyDescent="0.2">
      <c r="C2" s="2"/>
      <c r="D2" s="103"/>
      <c r="E2" s="84"/>
      <c r="F2" s="84"/>
      <c r="G2" s="81" t="s">
        <v>301</v>
      </c>
    </row>
    <row r="3" spans="2:9" ht="14.25" x14ac:dyDescent="0.2">
      <c r="C3" s="2"/>
      <c r="D3" s="103"/>
      <c r="E3" s="8"/>
      <c r="F3" s="8"/>
      <c r="G3" s="84"/>
    </row>
    <row r="4" spans="2:9" ht="18" x14ac:dyDescent="0.2">
      <c r="B4" s="544" t="s">
        <v>621</v>
      </c>
      <c r="C4" s="544"/>
      <c r="D4" s="544"/>
      <c r="E4" s="544"/>
      <c r="F4" s="544"/>
      <c r="G4" s="544"/>
    </row>
    <row r="5" spans="2:9" ht="20.25" x14ac:dyDescent="0.2">
      <c r="C5" s="104"/>
      <c r="D5" s="104"/>
      <c r="E5" s="104"/>
      <c r="F5" s="104"/>
      <c r="G5" s="104"/>
    </row>
    <row r="6" spans="2:9" ht="30" customHeight="1" x14ac:dyDescent="0.2">
      <c r="B6" s="620" t="s">
        <v>0</v>
      </c>
      <c r="C6" s="620"/>
      <c r="D6" s="620"/>
      <c r="E6" s="105" t="s">
        <v>212</v>
      </c>
      <c r="F6" s="105" t="s">
        <v>213</v>
      </c>
      <c r="G6" s="105" t="s">
        <v>214</v>
      </c>
    </row>
    <row r="7" spans="2:9" s="8" customFormat="1" ht="17.25" customHeight="1" x14ac:dyDescent="0.25">
      <c r="B7" s="621" t="s">
        <v>302</v>
      </c>
      <c r="C7" s="621"/>
      <c r="D7" s="621"/>
      <c r="E7" s="106">
        <f>E8+E13+E18+E20+E24+E28+E10+E35</f>
        <v>91029371</v>
      </c>
      <c r="F7" s="106">
        <f>F8+F13+F18+F20+F24+F28+F10+F35</f>
        <v>97136579</v>
      </c>
      <c r="G7" s="106">
        <f>G8+G13+G18+G20+G24+G28+G10+G35</f>
        <v>30783068.52</v>
      </c>
      <c r="I7" s="84"/>
    </row>
    <row r="8" spans="2:9" ht="14.25" customHeight="1" x14ac:dyDescent="0.2">
      <c r="B8" s="107" t="s">
        <v>216</v>
      </c>
      <c r="C8" s="618" t="s">
        <v>217</v>
      </c>
      <c r="D8" s="618"/>
      <c r="E8" s="109">
        <f>E9</f>
        <v>3513474</v>
      </c>
      <c r="F8" s="109">
        <f>F9</f>
        <v>3816544</v>
      </c>
      <c r="G8" s="109">
        <f>G9</f>
        <v>691307</v>
      </c>
    </row>
    <row r="9" spans="2:9" ht="15" customHeight="1" x14ac:dyDescent="0.2">
      <c r="B9" s="110"/>
      <c r="C9" s="111" t="s">
        <v>218</v>
      </c>
      <c r="D9" s="89" t="s">
        <v>219</v>
      </c>
      <c r="E9" s="90">
        <v>3513474</v>
      </c>
      <c r="F9" s="90">
        <v>3816544</v>
      </c>
      <c r="G9" s="90">
        <v>691307</v>
      </c>
    </row>
    <row r="10" spans="2:9" ht="12.75" customHeight="1" x14ac:dyDescent="0.2">
      <c r="B10" s="112" t="s">
        <v>230</v>
      </c>
      <c r="C10" s="619" t="s">
        <v>231</v>
      </c>
      <c r="D10" s="619"/>
      <c r="E10" s="114">
        <f>E11+E12</f>
        <v>80200</v>
      </c>
      <c r="F10" s="114">
        <f t="shared" ref="F10:G10" si="0">F11+F12</f>
        <v>45000</v>
      </c>
      <c r="G10" s="114">
        <f t="shared" si="0"/>
        <v>44977</v>
      </c>
    </row>
    <row r="11" spans="2:9" x14ac:dyDescent="0.2">
      <c r="B11" s="87"/>
      <c r="C11" s="111" t="s">
        <v>232</v>
      </c>
      <c r="D11" s="89" t="s">
        <v>233</v>
      </c>
      <c r="E11" s="115">
        <v>80200</v>
      </c>
      <c r="F11" s="115">
        <v>45000</v>
      </c>
      <c r="G11" s="115">
        <v>44977</v>
      </c>
    </row>
    <row r="12" spans="2:9" x14ac:dyDescent="0.2">
      <c r="B12" s="87"/>
      <c r="C12" s="111" t="s">
        <v>234</v>
      </c>
      <c r="D12" s="89" t="s">
        <v>235</v>
      </c>
      <c r="E12" s="115"/>
      <c r="F12" s="115"/>
      <c r="G12" s="115"/>
    </row>
    <row r="13" spans="2:9" x14ac:dyDescent="0.2">
      <c r="B13" s="107" t="s">
        <v>236</v>
      </c>
      <c r="C13" s="618" t="s">
        <v>237</v>
      </c>
      <c r="D13" s="618"/>
      <c r="E13" s="109">
        <f>SUM(E14:E16)</f>
        <v>6900123</v>
      </c>
      <c r="F13" s="109">
        <f>SUM(F14:F17)</f>
        <v>22937050</v>
      </c>
      <c r="G13" s="109">
        <f>SUM(G14:G17)</f>
        <v>11753857.309999999</v>
      </c>
    </row>
    <row r="14" spans="2:9" x14ac:dyDescent="0.2">
      <c r="B14" s="88"/>
      <c r="C14" s="111" t="s">
        <v>238</v>
      </c>
      <c r="D14" s="89" t="s">
        <v>239</v>
      </c>
      <c r="E14" s="90">
        <v>225000</v>
      </c>
      <c r="F14" s="90">
        <v>225000</v>
      </c>
      <c r="G14" s="90">
        <v>161130</v>
      </c>
    </row>
    <row r="15" spans="2:9" s="1" customFormat="1" ht="12.75" customHeight="1" x14ac:dyDescent="0.2">
      <c r="B15" s="116"/>
      <c r="C15" s="111" t="s">
        <v>240</v>
      </c>
      <c r="D15" s="88" t="s">
        <v>241</v>
      </c>
      <c r="E15" s="93">
        <v>224420</v>
      </c>
      <c r="F15" s="93">
        <v>208320</v>
      </c>
      <c r="G15" s="93">
        <v>151951.82999999999</v>
      </c>
    </row>
    <row r="16" spans="2:9" s="1" customFormat="1" ht="14.25" x14ac:dyDescent="0.2">
      <c r="B16" s="110"/>
      <c r="C16" s="117" t="s">
        <v>242</v>
      </c>
      <c r="D16" s="118" t="s">
        <v>243</v>
      </c>
      <c r="E16" s="93">
        <v>6450703</v>
      </c>
      <c r="F16" s="93">
        <v>12963197</v>
      </c>
      <c r="G16" s="93">
        <v>2037024.19</v>
      </c>
    </row>
    <row r="17" spans="2:9" s="1" customFormat="1" ht="14.25" x14ac:dyDescent="0.2">
      <c r="B17" s="110"/>
      <c r="C17" s="117" t="s">
        <v>927</v>
      </c>
      <c r="D17" s="118" t="s">
        <v>929</v>
      </c>
      <c r="E17" s="93">
        <v>0</v>
      </c>
      <c r="F17" s="93">
        <v>9540533</v>
      </c>
      <c r="G17" s="93">
        <v>9403751.2899999991</v>
      </c>
    </row>
    <row r="18" spans="2:9" s="1" customFormat="1" ht="12.75" customHeight="1" x14ac:dyDescent="0.2">
      <c r="B18" s="107" t="s">
        <v>246</v>
      </c>
      <c r="C18" s="618" t="s">
        <v>247</v>
      </c>
      <c r="D18" s="618"/>
      <c r="E18" s="109">
        <f>E19</f>
        <v>476400</v>
      </c>
      <c r="F18" s="109">
        <f t="shared" ref="F18:G18" si="1">F19</f>
        <v>787615</v>
      </c>
      <c r="G18" s="109">
        <f t="shared" si="1"/>
        <v>240350.46</v>
      </c>
    </row>
    <row r="19" spans="2:9" s="1" customFormat="1" ht="14.25" x14ac:dyDescent="0.2">
      <c r="B19" s="110"/>
      <c r="C19" s="117" t="s">
        <v>248</v>
      </c>
      <c r="D19" s="118" t="s">
        <v>249</v>
      </c>
      <c r="E19" s="115">
        <v>476400</v>
      </c>
      <c r="F19" s="115">
        <v>787615</v>
      </c>
      <c r="G19" s="115">
        <v>240350.46</v>
      </c>
    </row>
    <row r="20" spans="2:9" s="1" customFormat="1" ht="14.25" x14ac:dyDescent="0.2">
      <c r="B20" s="107" t="s">
        <v>252</v>
      </c>
      <c r="C20" s="618" t="s">
        <v>253</v>
      </c>
      <c r="D20" s="618"/>
      <c r="E20" s="109">
        <f>SUM(E21:E23)</f>
        <v>56753301</v>
      </c>
      <c r="F20" s="109">
        <f>SUM(F21:F23)</f>
        <v>56227212</v>
      </c>
      <c r="G20" s="109">
        <f t="shared" ref="G20" si="2">SUM(G21:G23)</f>
        <v>14390513.190000001</v>
      </c>
    </row>
    <row r="21" spans="2:9" s="1" customFormat="1" ht="12.75" customHeight="1" x14ac:dyDescent="0.2">
      <c r="B21" s="110"/>
      <c r="C21" s="117" t="s">
        <v>256</v>
      </c>
      <c r="D21" s="118" t="s">
        <v>257</v>
      </c>
      <c r="E21" s="115">
        <v>41365151</v>
      </c>
      <c r="F21" s="115">
        <v>40766167</v>
      </c>
      <c r="G21" s="115">
        <v>10870925.07</v>
      </c>
    </row>
    <row r="22" spans="2:9" s="1" customFormat="1" ht="12.75" customHeight="1" x14ac:dyDescent="0.2">
      <c r="B22" s="110"/>
      <c r="C22" s="117" t="s">
        <v>258</v>
      </c>
      <c r="D22" s="118" t="s">
        <v>259</v>
      </c>
      <c r="E22" s="115">
        <v>15095500</v>
      </c>
      <c r="F22" s="115">
        <v>15109900</v>
      </c>
      <c r="G22" s="115">
        <v>3171007.89</v>
      </c>
    </row>
    <row r="23" spans="2:9" s="1" customFormat="1" ht="12.75" customHeight="1" x14ac:dyDescent="0.2">
      <c r="B23" s="110"/>
      <c r="C23" s="111" t="s">
        <v>260</v>
      </c>
      <c r="D23" s="89" t="s">
        <v>253</v>
      </c>
      <c r="E23" s="90">
        <v>292650</v>
      </c>
      <c r="F23" s="90">
        <v>351145</v>
      </c>
      <c r="G23" s="90">
        <v>348580.23</v>
      </c>
    </row>
    <row r="24" spans="2:9" s="1" customFormat="1" ht="16.5" customHeight="1" x14ac:dyDescent="0.2">
      <c r="B24" s="112" t="s">
        <v>261</v>
      </c>
      <c r="C24" s="619" t="s">
        <v>262</v>
      </c>
      <c r="D24" s="619"/>
      <c r="E24" s="114">
        <f>SUM(E25:E27)</f>
        <v>20663811</v>
      </c>
      <c r="F24" s="114">
        <f>SUM(F25:F27)</f>
        <v>9999616</v>
      </c>
      <c r="G24" s="114">
        <f>SUM(G25:G27)</f>
        <v>2322702.81</v>
      </c>
      <c r="I24" s="4"/>
    </row>
    <row r="25" spans="2:9" s="1" customFormat="1" ht="14.25" x14ac:dyDescent="0.2">
      <c r="B25" s="110"/>
      <c r="C25" s="117" t="s">
        <v>263</v>
      </c>
      <c r="D25" s="118" t="s">
        <v>264</v>
      </c>
      <c r="E25" s="115">
        <v>12747025</v>
      </c>
      <c r="F25" s="115">
        <v>2058630</v>
      </c>
      <c r="G25" s="115">
        <v>2012086.93</v>
      </c>
    </row>
    <row r="26" spans="2:9" s="1" customFormat="1" ht="14.25" x14ac:dyDescent="0.2">
      <c r="B26" s="87"/>
      <c r="C26" s="111" t="s">
        <v>265</v>
      </c>
      <c r="D26" s="89" t="s">
        <v>303</v>
      </c>
      <c r="E26" s="115">
        <v>7526626</v>
      </c>
      <c r="F26" s="115">
        <v>7547426</v>
      </c>
      <c r="G26" s="115">
        <v>227020.53</v>
      </c>
    </row>
    <row r="27" spans="2:9" s="1" customFormat="1" ht="14.25" x14ac:dyDescent="0.2">
      <c r="B27" s="110"/>
      <c r="C27" s="117" t="s">
        <v>269</v>
      </c>
      <c r="D27" s="118" t="s">
        <v>304</v>
      </c>
      <c r="E27" s="115">
        <v>390160</v>
      </c>
      <c r="F27" s="115">
        <v>393560</v>
      </c>
      <c r="G27" s="115">
        <v>83595.350000000006</v>
      </c>
    </row>
    <row r="28" spans="2:9" s="1" customFormat="1" ht="21.75" customHeight="1" x14ac:dyDescent="0.2">
      <c r="B28" s="112" t="s">
        <v>271</v>
      </c>
      <c r="C28" s="619" t="s">
        <v>272</v>
      </c>
      <c r="D28" s="619"/>
      <c r="E28" s="114">
        <f>SUM(E29:E34)</f>
        <v>2095562</v>
      </c>
      <c r="F28" s="114">
        <f>SUM(F29:F34)</f>
        <v>2689942</v>
      </c>
      <c r="G28" s="114">
        <f>SUM(G29:G34)</f>
        <v>709360.35999999987</v>
      </c>
      <c r="I28" s="4"/>
    </row>
    <row r="29" spans="2:9" s="1" customFormat="1" ht="25.5" x14ac:dyDescent="0.2">
      <c r="B29" s="110"/>
      <c r="C29" s="111" t="s">
        <v>273</v>
      </c>
      <c r="D29" s="88" t="s">
        <v>274</v>
      </c>
      <c r="E29" s="90">
        <v>169326</v>
      </c>
      <c r="F29" s="90">
        <v>250293</v>
      </c>
      <c r="G29" s="90">
        <v>237094.95</v>
      </c>
    </row>
    <row r="30" spans="2:9" s="1" customFormat="1" ht="25.5" x14ac:dyDescent="0.2">
      <c r="B30" s="110"/>
      <c r="C30" s="111" t="s">
        <v>277</v>
      </c>
      <c r="D30" s="89" t="s">
        <v>278</v>
      </c>
      <c r="E30" s="90">
        <v>1902236</v>
      </c>
      <c r="F30" s="90">
        <v>629496</v>
      </c>
      <c r="G30" s="90">
        <v>257207.74</v>
      </c>
    </row>
    <row r="31" spans="2:9" s="1" customFormat="1" ht="14.25" customHeight="1" x14ac:dyDescent="0.2">
      <c r="B31" s="110"/>
      <c r="C31" s="111" t="s">
        <v>279</v>
      </c>
      <c r="D31" s="89" t="s">
        <v>419</v>
      </c>
      <c r="E31" s="90">
        <v>0</v>
      </c>
      <c r="F31" s="90">
        <v>38600</v>
      </c>
      <c r="G31" s="90">
        <v>38600</v>
      </c>
    </row>
    <row r="32" spans="2:9" s="1" customFormat="1" ht="14.25" customHeight="1" x14ac:dyDescent="0.2">
      <c r="B32" s="110"/>
      <c r="C32" s="111" t="s">
        <v>283</v>
      </c>
      <c r="D32" s="89" t="s">
        <v>282</v>
      </c>
      <c r="E32" s="90">
        <v>24000</v>
      </c>
      <c r="F32" s="90">
        <v>39773</v>
      </c>
      <c r="G32" s="90">
        <v>39116.36</v>
      </c>
    </row>
    <row r="33" spans="2:7" s="1" customFormat="1" ht="14.25" customHeight="1" x14ac:dyDescent="0.2">
      <c r="B33" s="110"/>
      <c r="C33" s="111" t="s">
        <v>284</v>
      </c>
      <c r="D33" s="89" t="s">
        <v>285</v>
      </c>
      <c r="E33" s="90">
        <v>0</v>
      </c>
      <c r="F33" s="90">
        <v>11387</v>
      </c>
      <c r="G33" s="90">
        <v>11387</v>
      </c>
    </row>
    <row r="34" spans="2:7" s="1" customFormat="1" ht="14.25" x14ac:dyDescent="0.2">
      <c r="B34" s="110"/>
      <c r="C34" s="111" t="s">
        <v>286</v>
      </c>
      <c r="D34" s="89" t="s">
        <v>287</v>
      </c>
      <c r="E34" s="90">
        <v>0</v>
      </c>
      <c r="F34" s="90">
        <v>1720393</v>
      </c>
      <c r="G34" s="90">
        <v>125954.31</v>
      </c>
    </row>
    <row r="35" spans="2:7" s="1" customFormat="1" ht="14.25" x14ac:dyDescent="0.2">
      <c r="B35" s="112" t="s">
        <v>305</v>
      </c>
      <c r="C35" s="619" t="s">
        <v>290</v>
      </c>
      <c r="D35" s="619"/>
      <c r="E35" s="114">
        <f>SUM(E36:E40)</f>
        <v>546500</v>
      </c>
      <c r="F35" s="114">
        <f>SUM(F36:F40)</f>
        <v>633600</v>
      </c>
      <c r="G35" s="114">
        <f>SUM(G36:G40)</f>
        <v>630000.39</v>
      </c>
    </row>
    <row r="36" spans="2:7" s="1" customFormat="1" ht="14.25" x14ac:dyDescent="0.2">
      <c r="B36" s="110"/>
      <c r="C36" s="111" t="s">
        <v>293</v>
      </c>
      <c r="D36" s="89" t="s">
        <v>408</v>
      </c>
      <c r="E36" s="90">
        <v>118000</v>
      </c>
      <c r="F36" s="90">
        <v>118000</v>
      </c>
      <c r="G36" s="90">
        <v>117661.8</v>
      </c>
    </row>
    <row r="37" spans="2:7" s="1" customFormat="1" ht="14.25" x14ac:dyDescent="0.2">
      <c r="B37" s="119"/>
      <c r="C37" s="120" t="s">
        <v>295</v>
      </c>
      <c r="D37" s="89" t="s">
        <v>296</v>
      </c>
      <c r="E37" s="121">
        <v>4000</v>
      </c>
      <c r="F37" s="121">
        <v>11000</v>
      </c>
      <c r="G37" s="121">
        <v>10879.76</v>
      </c>
    </row>
    <row r="38" spans="2:7" s="1" customFormat="1" ht="25.5" x14ac:dyDescent="0.2">
      <c r="B38" s="119"/>
      <c r="C38" s="120" t="s">
        <v>297</v>
      </c>
      <c r="D38" s="89" t="s">
        <v>298</v>
      </c>
      <c r="E38" s="121">
        <v>0</v>
      </c>
      <c r="F38" s="121">
        <v>7900</v>
      </c>
      <c r="G38" s="121">
        <v>7599.46</v>
      </c>
    </row>
    <row r="39" spans="2:7" s="1" customFormat="1" ht="25.5" x14ac:dyDescent="0.2">
      <c r="B39" s="119"/>
      <c r="C39" s="120" t="s">
        <v>299</v>
      </c>
      <c r="D39" s="525" t="s">
        <v>928</v>
      </c>
      <c r="E39" s="121">
        <v>0</v>
      </c>
      <c r="F39" s="121">
        <v>50000</v>
      </c>
      <c r="G39" s="121">
        <v>50000</v>
      </c>
    </row>
    <row r="40" spans="2:7" s="1" customFormat="1" ht="30" customHeight="1" x14ac:dyDescent="0.2">
      <c r="B40" s="122"/>
      <c r="C40" s="123" t="s">
        <v>291</v>
      </c>
      <c r="D40" s="124" t="s">
        <v>306</v>
      </c>
      <c r="E40" s="97">
        <v>424500</v>
      </c>
      <c r="F40" s="97">
        <v>446700</v>
      </c>
      <c r="G40" s="97">
        <v>443859.37</v>
      </c>
    </row>
    <row r="42" spans="2:7" s="1" customFormat="1" ht="14.25" x14ac:dyDescent="0.2">
      <c r="B42" s="35"/>
      <c r="C42" s="125"/>
      <c r="D42" s="35"/>
      <c r="E42" s="35"/>
      <c r="F42" s="99"/>
      <c r="G42" s="35"/>
    </row>
    <row r="43" spans="2:7" s="1" customFormat="1" ht="14.25" x14ac:dyDescent="0.2">
      <c r="B43" s="35"/>
      <c r="C43" s="125"/>
      <c r="D43" s="35"/>
      <c r="E43" s="99"/>
      <c r="F43" s="35"/>
      <c r="G43" s="35"/>
    </row>
  </sheetData>
  <mergeCells count="11">
    <mergeCell ref="C13:D13"/>
    <mergeCell ref="B4:G4"/>
    <mergeCell ref="B6:D6"/>
    <mergeCell ref="B7:D7"/>
    <mergeCell ref="C8:D8"/>
    <mergeCell ref="C10:D10"/>
    <mergeCell ref="C18:D18"/>
    <mergeCell ref="C20:D20"/>
    <mergeCell ref="C24:D24"/>
    <mergeCell ref="C28:D28"/>
    <mergeCell ref="C35:D35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M73"/>
  <sheetViews>
    <sheetView workbookViewId="0"/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7" width="13.5703125" style="1" customWidth="1"/>
    <col min="8" max="8" width="15.4257812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13" x14ac:dyDescent="0.2">
      <c r="G1" s="35" t="s">
        <v>43</v>
      </c>
    </row>
    <row r="2" spans="2:13" ht="20.25" x14ac:dyDescent="0.3">
      <c r="B2" s="536" t="s">
        <v>44</v>
      </c>
      <c r="C2" s="536"/>
      <c r="D2" s="536"/>
      <c r="E2" s="536"/>
      <c r="F2" s="536"/>
      <c r="G2" s="536"/>
      <c r="H2" s="455"/>
    </row>
    <row r="3" spans="2:13" ht="36.75" customHeight="1" x14ac:dyDescent="0.2">
      <c r="B3" s="35"/>
      <c r="C3" s="35"/>
      <c r="D3" s="35"/>
      <c r="E3" s="35"/>
      <c r="F3" s="35"/>
      <c r="G3" s="35"/>
      <c r="H3" s="35"/>
    </row>
    <row r="4" spans="2:13" x14ac:dyDescent="0.2">
      <c r="B4" s="46" t="s">
        <v>438</v>
      </c>
      <c r="C4" s="46"/>
      <c r="D4" s="46"/>
      <c r="E4" s="47">
        <f>SUM(E5:E13)</f>
        <v>1303610.8700000001</v>
      </c>
      <c r="F4" s="35"/>
      <c r="G4" s="35"/>
      <c r="H4" s="35"/>
    </row>
    <row r="5" spans="2:13" x14ac:dyDescent="0.2">
      <c r="B5" s="538" t="s">
        <v>45</v>
      </c>
      <c r="C5" s="538"/>
      <c r="D5" s="538"/>
      <c r="E5" s="26">
        <v>83312.789999999994</v>
      </c>
      <c r="F5" s="35"/>
      <c r="G5" s="35"/>
      <c r="H5" s="35"/>
    </row>
    <row r="6" spans="2:13" ht="16.5" customHeight="1" x14ac:dyDescent="0.2">
      <c r="B6" s="538" t="s">
        <v>46</v>
      </c>
      <c r="C6" s="538"/>
      <c r="D6" s="538"/>
      <c r="E6" s="26">
        <v>277</v>
      </c>
      <c r="F6" s="35"/>
      <c r="G6" s="35"/>
      <c r="H6" s="35"/>
    </row>
    <row r="7" spans="2:13" ht="15" customHeight="1" x14ac:dyDescent="0.2">
      <c r="B7" s="538" t="s">
        <v>47</v>
      </c>
      <c r="C7" s="538"/>
      <c r="D7" s="538"/>
      <c r="E7" s="26">
        <v>896549.36</v>
      </c>
      <c r="F7" s="35"/>
      <c r="G7" s="35"/>
      <c r="H7" s="35"/>
    </row>
    <row r="8" spans="2:13" ht="15" customHeight="1" x14ac:dyDescent="0.2">
      <c r="B8" s="538" t="s">
        <v>500</v>
      </c>
      <c r="C8" s="538"/>
      <c r="D8" s="538"/>
      <c r="E8" s="26"/>
      <c r="F8" s="35"/>
      <c r="G8" s="35"/>
      <c r="H8" s="35"/>
    </row>
    <row r="9" spans="2:13" ht="15" customHeight="1" x14ac:dyDescent="0.2">
      <c r="B9" s="538" t="s">
        <v>629</v>
      </c>
      <c r="C9" s="538"/>
      <c r="D9" s="538"/>
      <c r="E9" s="26">
        <v>690</v>
      </c>
      <c r="F9" s="35"/>
      <c r="G9" s="35"/>
      <c r="H9" s="35"/>
    </row>
    <row r="10" spans="2:13" ht="15" customHeight="1" x14ac:dyDescent="0.2">
      <c r="B10" s="538" t="s">
        <v>48</v>
      </c>
      <c r="C10" s="538"/>
      <c r="D10" s="538"/>
      <c r="E10" s="26">
        <v>6848.16</v>
      </c>
      <c r="F10" s="35"/>
      <c r="G10" s="35"/>
      <c r="H10" s="35"/>
    </row>
    <row r="11" spans="2:13" x14ac:dyDescent="0.2">
      <c r="B11" s="537" t="s">
        <v>49</v>
      </c>
      <c r="C11" s="537"/>
      <c r="D11" s="537"/>
      <c r="E11" s="48">
        <v>8445.74</v>
      </c>
      <c r="F11" s="35"/>
      <c r="G11" s="35"/>
      <c r="H11" s="35"/>
    </row>
    <row r="12" spans="2:13" x14ac:dyDescent="0.2">
      <c r="B12" s="25" t="s">
        <v>50</v>
      </c>
      <c r="C12" s="25"/>
      <c r="D12" s="25"/>
      <c r="E12" s="48">
        <v>1465.51</v>
      </c>
      <c r="F12" s="35"/>
      <c r="G12" s="35"/>
      <c r="H12" s="35"/>
    </row>
    <row r="13" spans="2:13" x14ac:dyDescent="0.2">
      <c r="B13" s="49" t="s">
        <v>628</v>
      </c>
      <c r="C13" s="49"/>
      <c r="D13" s="49"/>
      <c r="E13" s="50">
        <v>306022.31</v>
      </c>
      <c r="F13" s="35"/>
      <c r="G13" s="35"/>
      <c r="H13" s="35"/>
    </row>
    <row r="14" spans="2:13" ht="9.75" customHeight="1" x14ac:dyDescent="0.2">
      <c r="B14" s="51"/>
      <c r="C14" s="51"/>
      <c r="D14" s="51"/>
      <c r="E14" s="7"/>
      <c r="F14" s="35"/>
      <c r="G14" s="35"/>
      <c r="H14" s="35"/>
    </row>
    <row r="15" spans="2:13" ht="13.5" customHeight="1" x14ac:dyDescent="0.2">
      <c r="B15" s="35"/>
      <c r="C15" s="35"/>
      <c r="D15" s="35"/>
      <c r="E15" s="35"/>
      <c r="F15" s="35"/>
      <c r="G15" s="35"/>
      <c r="H15" s="35"/>
    </row>
    <row r="16" spans="2:13" s="2" customFormat="1" ht="63.75" x14ac:dyDescent="0.25">
      <c r="B16" s="52" t="s">
        <v>52</v>
      </c>
      <c r="C16" s="37" t="s">
        <v>439</v>
      </c>
      <c r="D16" s="37" t="s">
        <v>440</v>
      </c>
      <c r="E16" s="37" t="s">
        <v>441</v>
      </c>
      <c r="F16" s="37" t="s">
        <v>442</v>
      </c>
      <c r="G16" s="37" t="s">
        <v>443</v>
      </c>
      <c r="H16" s="53"/>
      <c r="I16" s="3"/>
      <c r="J16" s="428"/>
      <c r="K16" s="428"/>
      <c r="L16" s="428"/>
      <c r="M16" s="428"/>
    </row>
    <row r="17" spans="2:13" x14ac:dyDescent="0.2">
      <c r="B17" s="54" t="s">
        <v>53</v>
      </c>
      <c r="C17" s="55">
        <v>43425.06</v>
      </c>
      <c r="D17" s="55">
        <v>32447.67</v>
      </c>
      <c r="E17" s="55">
        <v>0</v>
      </c>
      <c r="F17" s="55">
        <v>72583.5</v>
      </c>
      <c r="G17" s="55">
        <v>116598.92</v>
      </c>
      <c r="H17" s="56"/>
      <c r="I17" s="4"/>
      <c r="J17" s="339"/>
      <c r="K17" s="339"/>
      <c r="L17" s="339"/>
      <c r="M17" s="339"/>
    </row>
    <row r="18" spans="2:13" x14ac:dyDescent="0.2">
      <c r="B18" s="54" t="s">
        <v>54</v>
      </c>
      <c r="C18" s="55">
        <v>14740.12</v>
      </c>
      <c r="D18" s="55">
        <v>11993.92</v>
      </c>
      <c r="E18" s="55">
        <v>0</v>
      </c>
      <c r="F18" s="55">
        <v>29733.599999999999</v>
      </c>
      <c r="G18" s="55">
        <v>44972.51</v>
      </c>
      <c r="H18" s="56"/>
      <c r="I18" s="4"/>
      <c r="J18" s="339"/>
      <c r="K18" s="339"/>
      <c r="L18" s="339"/>
      <c r="M18" s="339"/>
    </row>
    <row r="19" spans="2:13" x14ac:dyDescent="0.2">
      <c r="B19" s="54" t="s">
        <v>55</v>
      </c>
      <c r="C19" s="55">
        <f>C20+C21+C22+C23+C24+C25</f>
        <v>10484.08</v>
      </c>
      <c r="D19" s="55">
        <f>D20+D21+D22+D23+D24+D25</f>
        <v>31718.92</v>
      </c>
      <c r="E19" s="55">
        <f>E20+E21+E22+E23+E24+E25</f>
        <v>534.16999999999996</v>
      </c>
      <c r="F19" s="55">
        <f>F20+F21+F22+F23+F24+F25</f>
        <v>573599.13</v>
      </c>
      <c r="G19" s="55">
        <f>+G20+G21+G22+G23+G24+G25</f>
        <v>2121190.83</v>
      </c>
      <c r="H19" s="56"/>
      <c r="I19" s="4"/>
      <c r="J19" s="339"/>
      <c r="K19" s="339"/>
      <c r="L19" s="339"/>
      <c r="M19" s="339"/>
    </row>
    <row r="20" spans="2:13" x14ac:dyDescent="0.2">
      <c r="B20" s="57" t="s">
        <v>56</v>
      </c>
      <c r="C20" s="26">
        <v>6394.76</v>
      </c>
      <c r="D20" s="26">
        <v>2688.66</v>
      </c>
      <c r="E20" s="26">
        <v>0</v>
      </c>
      <c r="F20" s="26">
        <v>486383.71</v>
      </c>
      <c r="G20" s="26">
        <v>380.37</v>
      </c>
      <c r="H20" s="58"/>
      <c r="I20" s="4"/>
    </row>
    <row r="21" spans="2:13" x14ac:dyDescent="0.2">
      <c r="B21" s="57" t="s">
        <v>57</v>
      </c>
      <c r="C21" s="26">
        <v>1893.24</v>
      </c>
      <c r="D21" s="26">
        <v>11345.78</v>
      </c>
      <c r="E21" s="26">
        <v>58.5</v>
      </c>
      <c r="F21" s="26">
        <v>29513.5</v>
      </c>
      <c r="G21" s="26">
        <v>28698.89</v>
      </c>
      <c r="H21" s="58"/>
      <c r="I21" s="4"/>
    </row>
    <row r="22" spans="2:13" x14ac:dyDescent="0.2">
      <c r="B22" s="57" t="s">
        <v>58</v>
      </c>
      <c r="C22" s="26">
        <v>0</v>
      </c>
      <c r="D22" s="26">
        <v>0</v>
      </c>
      <c r="E22" s="26">
        <v>115.28</v>
      </c>
      <c r="F22" s="26">
        <v>5145.6000000000004</v>
      </c>
      <c r="G22" s="26">
        <v>24046.22</v>
      </c>
      <c r="H22" s="58"/>
      <c r="I22" s="4"/>
    </row>
    <row r="23" spans="2:13" ht="15" customHeight="1" x14ac:dyDescent="0.2">
      <c r="B23" s="57" t="s">
        <v>59</v>
      </c>
      <c r="C23" s="26">
        <v>314</v>
      </c>
      <c r="D23" s="26">
        <v>129.5</v>
      </c>
      <c r="E23" s="26">
        <v>360.39</v>
      </c>
      <c r="F23" s="26">
        <v>32423.29</v>
      </c>
      <c r="G23" s="26">
        <v>2058411.39</v>
      </c>
      <c r="H23" s="58"/>
      <c r="I23" s="4"/>
    </row>
    <row r="24" spans="2:13" x14ac:dyDescent="0.2">
      <c r="B24" s="57" t="s">
        <v>60</v>
      </c>
      <c r="C24" s="26">
        <v>0</v>
      </c>
      <c r="D24" s="26">
        <v>1672.8</v>
      </c>
      <c r="E24" s="26">
        <v>0</v>
      </c>
      <c r="F24" s="26">
        <v>0</v>
      </c>
      <c r="G24" s="26">
        <v>60.25</v>
      </c>
      <c r="H24" s="58"/>
      <c r="I24" s="4"/>
    </row>
    <row r="25" spans="2:13" x14ac:dyDescent="0.2">
      <c r="B25" s="57" t="s">
        <v>61</v>
      </c>
      <c r="C25" s="26">
        <v>1882.08</v>
      </c>
      <c r="D25" s="26">
        <v>15882.18</v>
      </c>
      <c r="E25" s="26">
        <v>0</v>
      </c>
      <c r="F25" s="26">
        <v>20133.03</v>
      </c>
      <c r="G25" s="26">
        <v>9593.7099999999991</v>
      </c>
      <c r="H25" s="58"/>
      <c r="I25" s="4"/>
    </row>
    <row r="26" spans="2:13" x14ac:dyDescent="0.2">
      <c r="B26" s="54" t="s">
        <v>62</v>
      </c>
      <c r="C26" s="55">
        <v>2760.8</v>
      </c>
      <c r="D26" s="55">
        <v>1595.89</v>
      </c>
      <c r="E26" s="55">
        <v>0</v>
      </c>
      <c r="F26" s="55">
        <v>3350.2</v>
      </c>
      <c r="G26" s="55">
        <v>10457.120000000001</v>
      </c>
      <c r="H26" s="56"/>
      <c r="I26" s="4"/>
    </row>
    <row r="27" spans="2:13" s="5" customFormat="1" ht="3.75" customHeight="1" x14ac:dyDescent="0.2">
      <c r="B27" s="59"/>
      <c r="C27" s="60"/>
      <c r="D27" s="60"/>
      <c r="E27" s="60"/>
      <c r="F27" s="60"/>
      <c r="G27" s="61"/>
      <c r="H27" s="62"/>
      <c r="I27" s="6"/>
    </row>
    <row r="28" spans="2:13" ht="20.25" customHeight="1" x14ac:dyDescent="0.2">
      <c r="B28" s="63" t="s">
        <v>63</v>
      </c>
      <c r="C28" s="32">
        <f>C17+C18+C19+C26</f>
        <v>71410.06</v>
      </c>
      <c r="D28" s="32">
        <f>D17+D18+D19+D26</f>
        <v>77756.399999999994</v>
      </c>
      <c r="E28" s="32">
        <f>E17+E18+E19+E26</f>
        <v>534.16999999999996</v>
      </c>
      <c r="F28" s="32">
        <f>F17+F18+F19+F26</f>
        <v>679266.42999999993</v>
      </c>
      <c r="G28" s="32">
        <f>G17+G18+G19+G26</f>
        <v>2293219.3800000004</v>
      </c>
      <c r="H28" s="64"/>
      <c r="I28" s="7"/>
    </row>
    <row r="29" spans="2:13" s="8" customFormat="1" ht="25.5" x14ac:dyDescent="0.25">
      <c r="B29" s="63" t="s">
        <v>64</v>
      </c>
      <c r="C29" s="65">
        <v>16315.95</v>
      </c>
      <c r="D29" s="65">
        <v>0</v>
      </c>
      <c r="E29" s="65">
        <v>0</v>
      </c>
      <c r="F29" s="65">
        <v>14099.99</v>
      </c>
      <c r="G29" s="65">
        <v>31560</v>
      </c>
      <c r="H29" s="66"/>
    </row>
    <row r="30" spans="2:13" x14ac:dyDescent="0.2">
      <c r="B30" s="35"/>
      <c r="C30" s="35"/>
      <c r="D30" s="35"/>
      <c r="E30" s="35"/>
      <c r="F30" s="35"/>
      <c r="G30" s="35"/>
      <c r="H30" s="35"/>
    </row>
    <row r="31" spans="2:13" s="2" customFormat="1" ht="63.75" x14ac:dyDescent="0.25">
      <c r="B31" s="52" t="s">
        <v>52</v>
      </c>
      <c r="C31" s="37" t="s">
        <v>445</v>
      </c>
      <c r="D31" s="37" t="s">
        <v>444</v>
      </c>
      <c r="E31" s="37" t="s">
        <v>446</v>
      </c>
      <c r="F31" s="37" t="s">
        <v>447</v>
      </c>
      <c r="G31" s="37" t="s">
        <v>448</v>
      </c>
      <c r="H31" s="53"/>
      <c r="I31" s="9"/>
    </row>
    <row r="32" spans="2:13" x14ac:dyDescent="0.2">
      <c r="B32" s="54" t="s">
        <v>53</v>
      </c>
      <c r="C32" s="55">
        <v>108674.45</v>
      </c>
      <c r="D32" s="55">
        <f>250742.07</f>
        <v>250742.07</v>
      </c>
      <c r="E32" s="55">
        <v>0</v>
      </c>
      <c r="F32" s="55">
        <v>62182.69</v>
      </c>
      <c r="G32" s="55">
        <v>0</v>
      </c>
      <c r="H32" s="56"/>
      <c r="I32" s="10"/>
    </row>
    <row r="33" spans="2:9" x14ac:dyDescent="0.2">
      <c r="B33" s="54" t="s">
        <v>54</v>
      </c>
      <c r="C33" s="55">
        <v>39436.51</v>
      </c>
      <c r="D33" s="55">
        <f>90595.26+20495.58</f>
        <v>111090.84</v>
      </c>
      <c r="E33" s="55">
        <v>0</v>
      </c>
      <c r="F33" s="55">
        <v>22607.95</v>
      </c>
      <c r="G33" s="55">
        <v>0</v>
      </c>
      <c r="H33" s="56"/>
      <c r="I33" s="10"/>
    </row>
    <row r="34" spans="2:9" x14ac:dyDescent="0.2">
      <c r="B34" s="54" t="s">
        <v>55</v>
      </c>
      <c r="C34" s="55">
        <f>C35+C36+C37+C38+C39+C40</f>
        <v>581373.42999999993</v>
      </c>
      <c r="D34" s="55">
        <f>D35+D36+D37+D38+D39+D40</f>
        <v>510845.20000000007</v>
      </c>
      <c r="E34" s="55">
        <f>E35+E36+E37+E38+E39+E40</f>
        <v>0</v>
      </c>
      <c r="F34" s="55">
        <f>F35+F36+F37+F38+F39+F40</f>
        <v>109754.49</v>
      </c>
      <c r="G34" s="55">
        <f>G35+G36+G37+G38+G39+G40</f>
        <v>8640</v>
      </c>
      <c r="H34" s="56"/>
      <c r="I34" s="10"/>
    </row>
    <row r="35" spans="2:9" x14ac:dyDescent="0.2">
      <c r="B35" s="57" t="s">
        <v>56</v>
      </c>
      <c r="C35" s="26">
        <v>369356.47</v>
      </c>
      <c r="D35" s="26">
        <f>174010.95+112948.22</f>
        <v>286959.17000000004</v>
      </c>
      <c r="E35" s="26">
        <v>0</v>
      </c>
      <c r="F35" s="26">
        <v>3172.31</v>
      </c>
      <c r="G35" s="26">
        <v>0</v>
      </c>
      <c r="H35" s="58"/>
      <c r="I35" s="11"/>
    </row>
    <row r="36" spans="2:9" x14ac:dyDescent="0.2">
      <c r="B36" s="57" t="s">
        <v>57</v>
      </c>
      <c r="C36" s="26">
        <v>21136.1</v>
      </c>
      <c r="D36" s="26">
        <f>28505.7+31646.16</f>
        <v>60151.86</v>
      </c>
      <c r="E36" s="26">
        <v>0</v>
      </c>
      <c r="F36" s="26">
        <v>49748.68</v>
      </c>
      <c r="G36" s="26">
        <v>0</v>
      </c>
      <c r="H36" s="58"/>
      <c r="I36" s="11"/>
    </row>
    <row r="37" spans="2:9" x14ac:dyDescent="0.2">
      <c r="B37" s="57" t="s">
        <v>58</v>
      </c>
      <c r="C37" s="26">
        <v>0</v>
      </c>
      <c r="D37" s="26">
        <v>0</v>
      </c>
      <c r="E37" s="26">
        <v>0</v>
      </c>
      <c r="F37" s="26">
        <v>2402.29</v>
      </c>
      <c r="G37" s="26">
        <v>0</v>
      </c>
      <c r="H37" s="58"/>
      <c r="I37" s="11"/>
    </row>
    <row r="38" spans="2:9" ht="11.25" customHeight="1" x14ac:dyDescent="0.2">
      <c r="B38" s="57" t="s">
        <v>59</v>
      </c>
      <c r="C38" s="26">
        <v>127613.56</v>
      </c>
      <c r="D38" s="26">
        <f>24529.66+37789.99</f>
        <v>62319.649999999994</v>
      </c>
      <c r="E38" s="26">
        <v>0</v>
      </c>
      <c r="F38" s="26">
        <v>38806.01</v>
      </c>
      <c r="G38" s="26">
        <v>0</v>
      </c>
      <c r="H38" s="58"/>
      <c r="I38" s="11"/>
    </row>
    <row r="39" spans="2:9" x14ac:dyDescent="0.2">
      <c r="B39" s="57" t="s">
        <v>60</v>
      </c>
      <c r="C39" s="26">
        <v>0</v>
      </c>
      <c r="D39" s="26">
        <v>0</v>
      </c>
      <c r="E39" s="26">
        <v>0</v>
      </c>
      <c r="F39" s="26">
        <v>859.78</v>
      </c>
      <c r="G39" s="26">
        <v>8640</v>
      </c>
      <c r="H39" s="58"/>
      <c r="I39" s="11"/>
    </row>
    <row r="40" spans="2:9" x14ac:dyDescent="0.2">
      <c r="B40" s="57" t="s">
        <v>61</v>
      </c>
      <c r="C40" s="26">
        <v>63267.3</v>
      </c>
      <c r="D40" s="26">
        <f>22426.87+78987.65</f>
        <v>101414.51999999999</v>
      </c>
      <c r="E40" s="26">
        <v>0</v>
      </c>
      <c r="F40" s="26">
        <v>14765.42</v>
      </c>
      <c r="G40" s="26">
        <v>0</v>
      </c>
      <c r="H40" s="58"/>
      <c r="I40" s="11"/>
    </row>
    <row r="41" spans="2:9" x14ac:dyDescent="0.2">
      <c r="B41" s="54" t="s">
        <v>62</v>
      </c>
      <c r="C41" s="55">
        <v>9474.0499999999993</v>
      </c>
      <c r="D41" s="55">
        <f>12980.93+0</f>
        <v>12980.93</v>
      </c>
      <c r="E41" s="55">
        <v>0</v>
      </c>
      <c r="F41" s="55">
        <v>5964.13</v>
      </c>
      <c r="G41" s="55">
        <v>0</v>
      </c>
      <c r="H41" s="56"/>
      <c r="I41" s="11"/>
    </row>
    <row r="42" spans="2:9" s="12" customFormat="1" ht="6.75" customHeight="1" x14ac:dyDescent="0.2">
      <c r="B42" s="67"/>
      <c r="C42" s="61"/>
      <c r="D42" s="61"/>
      <c r="E42" s="61"/>
      <c r="F42" s="61"/>
      <c r="G42" s="61"/>
      <c r="H42" s="62"/>
      <c r="I42" s="11"/>
    </row>
    <row r="43" spans="2:9" ht="18.75" customHeight="1" x14ac:dyDescent="0.25">
      <c r="B43" s="63" t="s">
        <v>63</v>
      </c>
      <c r="C43" s="32">
        <f>C32+C33+C34+C41</f>
        <v>738958.44</v>
      </c>
      <c r="D43" s="32">
        <f>D32+D33+D34+D41</f>
        <v>885659.04000000015</v>
      </c>
      <c r="E43" s="32">
        <f>E32+E33+E34+E41</f>
        <v>0</v>
      </c>
      <c r="F43" s="32">
        <f>F32+F33+F34+F41</f>
        <v>200509.26</v>
      </c>
      <c r="G43" s="32">
        <f>G32+G33+G34+G41</f>
        <v>8640</v>
      </c>
      <c r="H43" s="64"/>
      <c r="I43" s="13"/>
    </row>
    <row r="44" spans="2:9" ht="25.5" x14ac:dyDescent="0.2">
      <c r="B44" s="63" t="s">
        <v>64</v>
      </c>
      <c r="C44" s="65">
        <v>93898.77</v>
      </c>
      <c r="D44" s="65">
        <v>0</v>
      </c>
      <c r="E44" s="65">
        <v>0</v>
      </c>
      <c r="F44" s="65">
        <v>9963</v>
      </c>
      <c r="G44" s="65">
        <v>0</v>
      </c>
      <c r="H44" s="35"/>
    </row>
    <row r="45" spans="2:9" x14ac:dyDescent="0.2">
      <c r="B45" s="35"/>
      <c r="C45" s="35"/>
      <c r="D45" s="35"/>
      <c r="E45" s="35"/>
      <c r="F45" s="35"/>
      <c r="G45" s="35"/>
      <c r="H45" s="35"/>
    </row>
    <row r="46" spans="2:9" x14ac:dyDescent="0.2">
      <c r="B46" s="35"/>
      <c r="C46" s="35"/>
      <c r="D46" s="35"/>
      <c r="E46" s="35"/>
      <c r="F46" s="35"/>
      <c r="G46" s="35"/>
      <c r="H46" s="35"/>
    </row>
    <row r="47" spans="2:9" x14ac:dyDescent="0.2">
      <c r="B47" s="35"/>
      <c r="C47" s="35"/>
      <c r="D47" s="35"/>
      <c r="E47" s="35"/>
      <c r="F47" s="35"/>
      <c r="G47" s="35"/>
      <c r="H47" s="35"/>
    </row>
    <row r="48" spans="2:9" x14ac:dyDescent="0.2">
      <c r="B48" s="35"/>
      <c r="C48" s="35"/>
      <c r="D48" s="35"/>
      <c r="E48" s="35"/>
      <c r="F48" s="35"/>
      <c r="G48" s="35"/>
      <c r="H48" s="35"/>
    </row>
    <row r="49" spans="2:9" x14ac:dyDescent="0.2">
      <c r="B49" s="35"/>
      <c r="C49" s="35"/>
      <c r="D49" s="35"/>
      <c r="E49" s="35"/>
      <c r="F49" s="35"/>
      <c r="G49" s="35"/>
      <c r="H49" s="35"/>
    </row>
    <row r="50" spans="2:9" x14ac:dyDescent="0.2">
      <c r="B50" s="35"/>
      <c r="C50" s="35"/>
      <c r="D50" s="35"/>
      <c r="E50" s="35"/>
      <c r="F50" s="35"/>
      <c r="G50" s="35"/>
      <c r="H50" s="35"/>
    </row>
    <row r="51" spans="2:9" x14ac:dyDescent="0.2">
      <c r="B51" s="35"/>
      <c r="C51" s="35"/>
      <c r="D51" s="35"/>
      <c r="E51" s="35"/>
      <c r="F51" s="35"/>
      <c r="G51" s="35"/>
      <c r="H51" s="35"/>
    </row>
    <row r="52" spans="2:9" x14ac:dyDescent="0.2">
      <c r="B52" s="35"/>
      <c r="C52" s="35"/>
      <c r="D52" s="35"/>
      <c r="E52" s="35"/>
      <c r="F52" s="35"/>
      <c r="G52" s="35"/>
      <c r="H52" s="35"/>
    </row>
    <row r="53" spans="2:9" x14ac:dyDescent="0.2">
      <c r="B53" s="35"/>
      <c r="C53" s="35"/>
      <c r="D53" s="35"/>
      <c r="E53" s="35"/>
      <c r="F53" s="35"/>
      <c r="G53" s="35"/>
      <c r="H53" s="35"/>
    </row>
    <row r="54" spans="2:9" x14ac:dyDescent="0.2">
      <c r="B54" s="35"/>
      <c r="C54" s="35"/>
      <c r="D54" s="35"/>
      <c r="E54" s="35"/>
      <c r="F54" s="35"/>
      <c r="G54" s="35"/>
      <c r="H54" s="35"/>
    </row>
    <row r="55" spans="2:9" x14ac:dyDescent="0.2">
      <c r="B55" s="35"/>
      <c r="C55" s="35"/>
      <c r="D55" s="35"/>
      <c r="E55" s="35"/>
      <c r="F55" s="35"/>
      <c r="G55" s="35"/>
      <c r="H55" s="35"/>
    </row>
    <row r="56" spans="2:9" x14ac:dyDescent="0.2">
      <c r="B56" s="35"/>
      <c r="C56" s="35"/>
      <c r="D56" s="35"/>
      <c r="E56" s="35"/>
      <c r="F56" s="35"/>
      <c r="G56" s="35"/>
      <c r="H56" s="35"/>
    </row>
    <row r="57" spans="2:9" x14ac:dyDescent="0.2">
      <c r="B57" s="35"/>
      <c r="C57" s="35"/>
      <c r="D57" s="35"/>
      <c r="E57" s="35"/>
      <c r="F57" s="35"/>
      <c r="G57" s="35"/>
      <c r="H57" s="35"/>
    </row>
    <row r="58" spans="2:9" x14ac:dyDescent="0.2">
      <c r="B58" s="35"/>
      <c r="C58" s="35"/>
      <c r="D58" s="35"/>
      <c r="E58" s="35"/>
      <c r="F58" s="35"/>
      <c r="G58" s="35"/>
      <c r="H58" s="35"/>
    </row>
    <row r="59" spans="2:9" s="2" customFormat="1" ht="63.75" x14ac:dyDescent="0.25">
      <c r="B59" s="52" t="s">
        <v>52</v>
      </c>
      <c r="C59" s="37" t="s">
        <v>449</v>
      </c>
      <c r="D59" s="37" t="s">
        <v>450</v>
      </c>
      <c r="E59" s="37" t="s">
        <v>451</v>
      </c>
      <c r="F59" s="37" t="s">
        <v>452</v>
      </c>
      <c r="G59" s="68" t="s">
        <v>67</v>
      </c>
      <c r="H59" s="69"/>
    </row>
    <row r="60" spans="2:9" x14ac:dyDescent="0.2">
      <c r="B60" s="54" t="s">
        <v>53</v>
      </c>
      <c r="C60" s="55">
        <v>260672.23</v>
      </c>
      <c r="D60" s="55">
        <f>82551.55+36255.44</f>
        <v>118806.99</v>
      </c>
      <c r="E60" s="55">
        <v>0</v>
      </c>
      <c r="F60" s="55">
        <v>307938.55</v>
      </c>
      <c r="G60" s="70">
        <f>F60+E60+D60+C60+F32+E32+D32+C32+F17+E17+D17+C17</f>
        <v>1257473.21</v>
      </c>
      <c r="H60" s="35"/>
      <c r="I60" s="4"/>
    </row>
    <row r="61" spans="2:9" x14ac:dyDescent="0.2">
      <c r="B61" s="54" t="s">
        <v>65</v>
      </c>
      <c r="C61" s="55">
        <v>95609.58</v>
      </c>
      <c r="D61" s="55">
        <f>29469.42+12843.28</f>
        <v>42312.7</v>
      </c>
      <c r="E61" s="55">
        <v>0</v>
      </c>
      <c r="F61" s="55">
        <v>115483.71</v>
      </c>
      <c r="G61" s="70">
        <f>F61+E61+D61+C61+F33+E33+D33+C33+F18+E18+D18+C18</f>
        <v>483008.93</v>
      </c>
      <c r="H61" s="35"/>
    </row>
    <row r="62" spans="2:9" x14ac:dyDescent="0.2">
      <c r="B62" s="54" t="s">
        <v>55</v>
      </c>
      <c r="C62" s="55">
        <f>C63+C64+C65+C66+C67+C68+C69</f>
        <v>921067.08</v>
      </c>
      <c r="D62" s="55">
        <f>D64+D65+D66+D67+D68+D69+D63</f>
        <v>151708.49</v>
      </c>
      <c r="E62" s="55">
        <f>E64+E65+E66+E67+E68+E69+E63</f>
        <v>21010.280000000002</v>
      </c>
      <c r="F62" s="55">
        <f>F64+F65+F66+F67+F68+F69+F63</f>
        <v>100597.18000000001</v>
      </c>
      <c r="G62" s="70">
        <f>G64+G65+G66+G67+G68+G69+G63</f>
        <v>3012692.45</v>
      </c>
      <c r="H62" s="35"/>
    </row>
    <row r="63" spans="2:9" x14ac:dyDescent="0.2">
      <c r="B63" s="57" t="s">
        <v>66</v>
      </c>
      <c r="C63" s="26">
        <v>0</v>
      </c>
      <c r="D63" s="26">
        <v>0</v>
      </c>
      <c r="E63" s="26">
        <v>0</v>
      </c>
      <c r="F63" s="26">
        <v>315.02</v>
      </c>
      <c r="G63" s="71">
        <f>F63+E63+D63+C63</f>
        <v>315.02</v>
      </c>
      <c r="H63" s="35"/>
    </row>
    <row r="64" spans="2:9" x14ac:dyDescent="0.2">
      <c r="B64" s="57" t="s">
        <v>56</v>
      </c>
      <c r="C64" s="26">
        <v>0</v>
      </c>
      <c r="D64" s="26">
        <f>1256.83+1424.84</f>
        <v>2681.67</v>
      </c>
      <c r="E64" s="26">
        <v>11356.86</v>
      </c>
      <c r="F64" s="26">
        <v>6911.98</v>
      </c>
      <c r="G64" s="71">
        <f t="shared" ref="G64:G70" si="0">F64+E64+D64+C64+F35+E35+D35+C35+F20+E20+D20+C20</f>
        <v>1175905.5899999999</v>
      </c>
      <c r="H64" s="35"/>
    </row>
    <row r="65" spans="2:8" x14ac:dyDescent="0.2">
      <c r="B65" s="57" t="s">
        <v>57</v>
      </c>
      <c r="C65" s="26">
        <v>169728.75</v>
      </c>
      <c r="D65" s="26">
        <f>10613.88+5410.7</f>
        <v>16024.579999999998</v>
      </c>
      <c r="E65" s="26">
        <v>2790.17</v>
      </c>
      <c r="F65" s="26">
        <v>20713.849999999999</v>
      </c>
      <c r="G65" s="71">
        <f t="shared" si="0"/>
        <v>383105.00999999995</v>
      </c>
      <c r="H65" s="35"/>
    </row>
    <row r="66" spans="2:8" x14ac:dyDescent="0.2">
      <c r="B66" s="57" t="s">
        <v>58</v>
      </c>
      <c r="C66" s="26">
        <v>32679.46</v>
      </c>
      <c r="D66" s="26">
        <f>3520.55+2432.46</f>
        <v>5953.01</v>
      </c>
      <c r="E66" s="26">
        <v>0</v>
      </c>
      <c r="F66" s="26">
        <v>16838.5</v>
      </c>
      <c r="G66" s="71">
        <f t="shared" si="0"/>
        <v>63134.14</v>
      </c>
      <c r="H66" s="35"/>
    </row>
    <row r="67" spans="2:8" ht="15.75" customHeight="1" x14ac:dyDescent="0.2">
      <c r="B67" s="57" t="s">
        <v>59</v>
      </c>
      <c r="C67" s="26">
        <v>677642.64</v>
      </c>
      <c r="D67" s="26">
        <f>18243.57+20822.47</f>
        <v>39066.04</v>
      </c>
      <c r="E67" s="26">
        <v>6442.96</v>
      </c>
      <c r="F67" s="26">
        <v>4540.05</v>
      </c>
      <c r="G67" s="71">
        <f t="shared" si="0"/>
        <v>989658.0900000002</v>
      </c>
      <c r="H67" s="35"/>
    </row>
    <row r="68" spans="2:8" x14ac:dyDescent="0.2">
      <c r="B68" s="57" t="s">
        <v>60</v>
      </c>
      <c r="C68" s="26">
        <v>0</v>
      </c>
      <c r="D68" s="26">
        <v>3194.15</v>
      </c>
      <c r="E68" s="26">
        <v>0</v>
      </c>
      <c r="F68" s="26">
        <v>0</v>
      </c>
      <c r="G68" s="71">
        <f t="shared" si="0"/>
        <v>5726.7300000000005</v>
      </c>
      <c r="H68" s="35"/>
    </row>
    <row r="69" spans="2:8" x14ac:dyDescent="0.2">
      <c r="B69" s="57" t="s">
        <v>61</v>
      </c>
      <c r="C69" s="26">
        <v>41016.230000000003</v>
      </c>
      <c r="D69" s="26">
        <f>20297.83+64491.21</f>
        <v>84789.040000000008</v>
      </c>
      <c r="E69" s="26">
        <v>420.29</v>
      </c>
      <c r="F69" s="26">
        <v>51277.78</v>
      </c>
      <c r="G69" s="71">
        <f t="shared" si="0"/>
        <v>394847.87</v>
      </c>
      <c r="H69" s="35"/>
    </row>
    <row r="70" spans="2:8" x14ac:dyDescent="0.2">
      <c r="B70" s="54" t="s">
        <v>62</v>
      </c>
      <c r="C70" s="55">
        <v>16909.14</v>
      </c>
      <c r="D70" s="55">
        <f>4421.61+1934.1</f>
        <v>6355.7099999999991</v>
      </c>
      <c r="E70" s="55">
        <v>0</v>
      </c>
      <c r="F70" s="55">
        <v>12288.02</v>
      </c>
      <c r="G70" s="71">
        <f t="shared" si="0"/>
        <v>71678.87</v>
      </c>
      <c r="H70" s="35"/>
    </row>
    <row r="71" spans="2:8" s="12" customFormat="1" ht="6.75" customHeight="1" x14ac:dyDescent="0.2">
      <c r="B71" s="67"/>
      <c r="C71" s="72"/>
      <c r="D71" s="72"/>
      <c r="E71" s="72"/>
      <c r="F71" s="72"/>
      <c r="G71" s="73"/>
      <c r="H71" s="74"/>
    </row>
    <row r="72" spans="2:8" x14ac:dyDescent="0.2">
      <c r="B72" s="63" t="s">
        <v>63</v>
      </c>
      <c r="C72" s="32">
        <f>C60+C61+C62+C70</f>
        <v>1294258.0299999998</v>
      </c>
      <c r="D72" s="32">
        <f>D60+D61+D62+D70</f>
        <v>319183.89</v>
      </c>
      <c r="E72" s="32">
        <f>E60+E61+E62+E70</f>
        <v>21010.280000000002</v>
      </c>
      <c r="F72" s="32">
        <f>F60+F61+F62+F70</f>
        <v>536307.46</v>
      </c>
      <c r="G72" s="75">
        <f>F72+E72+D72+C72+G43+F43+E43+D43+C43+G28+F28+E28+D28+C28</f>
        <v>7126712.8399999999</v>
      </c>
      <c r="H72" s="99"/>
    </row>
    <row r="73" spans="2:8" s="8" customFormat="1" ht="25.5" x14ac:dyDescent="0.25">
      <c r="B73" s="63" t="s">
        <v>64</v>
      </c>
      <c r="C73" s="65">
        <v>51858.7</v>
      </c>
      <c r="D73" s="65">
        <v>161129.76</v>
      </c>
      <c r="E73" s="65">
        <v>0</v>
      </c>
      <c r="F73" s="65">
        <v>0</v>
      </c>
      <c r="G73" s="75">
        <f>F73+E73+D73+C73+G29+F29+E29+D29+C29+C44+D44+E44+F44+G44</f>
        <v>378826.17000000004</v>
      </c>
      <c r="H73" s="76"/>
    </row>
  </sheetData>
  <mergeCells count="8">
    <mergeCell ref="B2:G2"/>
    <mergeCell ref="B11:D11"/>
    <mergeCell ref="B5:D5"/>
    <mergeCell ref="B6:D6"/>
    <mergeCell ref="B7:D7"/>
    <mergeCell ref="B10:D10"/>
    <mergeCell ref="B8:D8"/>
    <mergeCell ref="B9:D9"/>
  </mergeCells>
  <pageMargins left="0.86614173228346458" right="0.19685039370078741" top="0.55118110236220474" bottom="0.31496062992125984" header="0.51181102362204722" footer="0.27559055118110237"/>
  <pageSetup paperSize="9" scale="8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I50"/>
  <sheetViews>
    <sheetView workbookViewId="0">
      <selection activeCell="B2" sqref="B2:F32"/>
    </sheetView>
  </sheetViews>
  <sheetFormatPr defaultRowHeight="12.75" x14ac:dyDescent="0.2"/>
  <cols>
    <col min="1" max="1" width="16.85546875" style="35" customWidth="1"/>
    <col min="2" max="2" width="6.42578125" style="35" customWidth="1"/>
    <col min="3" max="3" width="33.7109375" style="35" customWidth="1"/>
    <col min="4" max="4" width="16.140625" style="35" customWidth="1"/>
    <col min="5" max="5" width="14.140625" style="35" customWidth="1"/>
    <col min="6" max="6" width="13.5703125" style="35" customWidth="1"/>
    <col min="7" max="7" width="9.140625" style="35" customWidth="1"/>
    <col min="8" max="8" width="9.140625" style="35"/>
    <col min="9" max="9" width="10.140625" style="35" bestFit="1" customWidth="1"/>
    <col min="10" max="16384" width="9.140625" style="35"/>
  </cols>
  <sheetData>
    <row r="2" spans="2:9" x14ac:dyDescent="0.2">
      <c r="D2" s="99"/>
      <c r="E2" s="99"/>
      <c r="F2" s="99"/>
    </row>
    <row r="3" spans="2:9" x14ac:dyDescent="0.2">
      <c r="F3" s="126" t="s">
        <v>307</v>
      </c>
    </row>
    <row r="4" spans="2:9" ht="42" customHeight="1" x14ac:dyDescent="0.2">
      <c r="B4" s="533" t="s">
        <v>622</v>
      </c>
      <c r="C4" s="533"/>
      <c r="D4" s="533"/>
      <c r="E4" s="533"/>
      <c r="F4" s="533"/>
      <c r="G4" s="14"/>
    </row>
    <row r="5" spans="2:9" s="1" customFormat="1" ht="14.25" x14ac:dyDescent="0.2">
      <c r="B5" s="35"/>
      <c r="C5" s="35"/>
      <c r="D5" s="35"/>
      <c r="E5" s="35"/>
      <c r="F5" s="35"/>
      <c r="G5" s="35"/>
    </row>
    <row r="6" spans="2:9" s="1" customFormat="1" ht="30" customHeight="1" x14ac:dyDescent="0.2">
      <c r="B6" s="534"/>
      <c r="C6" s="534"/>
      <c r="D6" s="127" t="s">
        <v>212</v>
      </c>
      <c r="E6" s="127" t="s">
        <v>213</v>
      </c>
      <c r="F6" s="127" t="s">
        <v>214</v>
      </c>
      <c r="G6" s="35"/>
    </row>
    <row r="7" spans="2:9" s="76" customFormat="1" ht="20.25" customHeight="1" x14ac:dyDescent="0.25">
      <c r="B7" s="128"/>
      <c r="C7" s="129" t="s">
        <v>215</v>
      </c>
      <c r="D7" s="130">
        <f>D8+D9+D10+D18+D19</f>
        <v>71763048</v>
      </c>
      <c r="E7" s="130">
        <f>E8+E9+E10+E18+E19</f>
        <v>79008746</v>
      </c>
      <c r="F7" s="130">
        <f>F8+F9+F10+F18+F19</f>
        <v>73811299.349999994</v>
      </c>
      <c r="I7" s="80"/>
    </row>
    <row r="8" spans="2:9" s="1" customFormat="1" ht="25.5" x14ac:dyDescent="0.2">
      <c r="B8" s="131">
        <v>610</v>
      </c>
      <c r="C8" s="108" t="s">
        <v>308</v>
      </c>
      <c r="D8" s="114">
        <v>27973848</v>
      </c>
      <c r="E8" s="114">
        <v>29545118</v>
      </c>
      <c r="F8" s="114">
        <v>29211722</v>
      </c>
      <c r="G8" s="35"/>
    </row>
    <row r="9" spans="2:9" s="1" customFormat="1" ht="14.25" x14ac:dyDescent="0.2">
      <c r="B9" s="131">
        <v>620</v>
      </c>
      <c r="C9" s="108" t="s">
        <v>309</v>
      </c>
      <c r="D9" s="114">
        <v>10520867</v>
      </c>
      <c r="E9" s="114">
        <v>11128205</v>
      </c>
      <c r="F9" s="114">
        <v>10947855</v>
      </c>
      <c r="G9" s="35"/>
    </row>
    <row r="10" spans="2:9" s="1" customFormat="1" ht="14.25" x14ac:dyDescent="0.2">
      <c r="B10" s="131">
        <v>630</v>
      </c>
      <c r="C10" s="108" t="s">
        <v>310</v>
      </c>
      <c r="D10" s="132">
        <f>D11+D12+D13+D14+D15+D16+D17</f>
        <v>24339669</v>
      </c>
      <c r="E10" s="132">
        <f>E11+E12+E13+E14+E15+E16+E17</f>
        <v>28952383</v>
      </c>
      <c r="F10" s="132">
        <f>F11+F12+F13+F14+F15+F16+F17</f>
        <v>24702077.66</v>
      </c>
      <c r="G10" s="35"/>
    </row>
    <row r="11" spans="2:9" s="1" customFormat="1" ht="14.25" x14ac:dyDescent="0.2">
      <c r="B11" s="133">
        <v>631</v>
      </c>
      <c r="C11" s="118" t="s">
        <v>311</v>
      </c>
      <c r="D11" s="93">
        <v>37957</v>
      </c>
      <c r="E11" s="93">
        <v>79043</v>
      </c>
      <c r="F11" s="93">
        <v>67929</v>
      </c>
      <c r="G11" s="35"/>
    </row>
    <row r="12" spans="2:9" s="1" customFormat="1" ht="14.25" x14ac:dyDescent="0.2">
      <c r="B12" s="133">
        <v>632</v>
      </c>
      <c r="C12" s="118" t="s">
        <v>312</v>
      </c>
      <c r="D12" s="93">
        <v>4669538</v>
      </c>
      <c r="E12" s="93">
        <v>4533837</v>
      </c>
      <c r="F12" s="93">
        <v>3741858</v>
      </c>
      <c r="G12" s="35"/>
    </row>
    <row r="13" spans="2:9" s="1" customFormat="1" ht="14.25" x14ac:dyDescent="0.2">
      <c r="B13" s="133">
        <v>633</v>
      </c>
      <c r="C13" s="118" t="s">
        <v>313</v>
      </c>
      <c r="D13" s="93">
        <v>4688117</v>
      </c>
      <c r="E13" s="93">
        <v>5156853</v>
      </c>
      <c r="F13" s="93">
        <v>4562451</v>
      </c>
      <c r="G13" s="35"/>
    </row>
    <row r="14" spans="2:9" s="1" customFormat="1" ht="14.25" x14ac:dyDescent="0.2">
      <c r="B14" s="133">
        <v>634</v>
      </c>
      <c r="C14" s="118" t="s">
        <v>314</v>
      </c>
      <c r="D14" s="93">
        <v>246825</v>
      </c>
      <c r="E14" s="93">
        <v>245579</v>
      </c>
      <c r="F14" s="93">
        <v>201927</v>
      </c>
      <c r="G14" s="35"/>
    </row>
    <row r="15" spans="2:9" s="1" customFormat="1" ht="14.25" x14ac:dyDescent="0.2">
      <c r="B15" s="133">
        <v>635</v>
      </c>
      <c r="C15" s="118" t="s">
        <v>315</v>
      </c>
      <c r="D15" s="93">
        <v>4685597</v>
      </c>
      <c r="E15" s="93">
        <v>5565841</v>
      </c>
      <c r="F15" s="93">
        <v>5065383</v>
      </c>
      <c r="G15" s="35"/>
    </row>
    <row r="16" spans="2:9" s="1" customFormat="1" ht="14.25" x14ac:dyDescent="0.2">
      <c r="B16" s="133">
        <v>636</v>
      </c>
      <c r="C16" s="118" t="s">
        <v>316</v>
      </c>
      <c r="D16" s="93">
        <v>1033028</v>
      </c>
      <c r="E16" s="93">
        <v>1037738</v>
      </c>
      <c r="F16" s="93">
        <v>999475</v>
      </c>
      <c r="G16" s="35"/>
    </row>
    <row r="17" spans="2:7" s="1" customFormat="1" ht="14.25" x14ac:dyDescent="0.2">
      <c r="B17" s="133">
        <v>637</v>
      </c>
      <c r="C17" s="118" t="s">
        <v>317</v>
      </c>
      <c r="D17" s="93">
        <v>8978607</v>
      </c>
      <c r="E17" s="93">
        <v>12333492</v>
      </c>
      <c r="F17" s="93">
        <v>10063054.66</v>
      </c>
      <c r="G17" s="35"/>
    </row>
    <row r="18" spans="2:7" s="1" customFormat="1" ht="14.25" x14ac:dyDescent="0.2">
      <c r="B18" s="131">
        <v>640</v>
      </c>
      <c r="C18" s="108" t="s">
        <v>318</v>
      </c>
      <c r="D18" s="132">
        <v>8448664</v>
      </c>
      <c r="E18" s="132">
        <v>8944392</v>
      </c>
      <c r="F18" s="132">
        <v>8564004</v>
      </c>
      <c r="G18" s="35"/>
    </row>
    <row r="19" spans="2:7" s="1" customFormat="1" ht="14.25" x14ac:dyDescent="0.2">
      <c r="B19" s="131">
        <v>650</v>
      </c>
      <c r="C19" s="108" t="s">
        <v>319</v>
      </c>
      <c r="D19" s="132">
        <v>480000</v>
      </c>
      <c r="E19" s="132">
        <v>438648</v>
      </c>
      <c r="F19" s="132">
        <v>385640.69</v>
      </c>
      <c r="G19" s="35"/>
    </row>
    <row r="20" spans="2:7" s="1" customFormat="1" ht="9" customHeight="1" x14ac:dyDescent="0.2">
      <c r="B20" s="134"/>
      <c r="C20" s="135"/>
      <c r="D20" s="136"/>
      <c r="E20" s="136"/>
      <c r="F20" s="136"/>
      <c r="G20" s="35"/>
    </row>
    <row r="21" spans="2:7" s="76" customFormat="1" ht="24.75" customHeight="1" x14ac:dyDescent="0.25">
      <c r="B21" s="137"/>
      <c r="C21" s="129" t="s">
        <v>302</v>
      </c>
      <c r="D21" s="130">
        <f>D22+D31</f>
        <v>91029371</v>
      </c>
      <c r="E21" s="130">
        <f>E22+E31</f>
        <v>97136579</v>
      </c>
      <c r="F21" s="130">
        <f>F22+F31</f>
        <v>30783069</v>
      </c>
    </row>
    <row r="22" spans="2:7" s="1" customFormat="1" ht="25.5" customHeight="1" x14ac:dyDescent="0.2">
      <c r="B22" s="138">
        <v>710</v>
      </c>
      <c r="C22" s="113" t="s">
        <v>320</v>
      </c>
      <c r="D22" s="132">
        <f>SUM(D23:D30)</f>
        <v>90827371</v>
      </c>
      <c r="E22" s="132">
        <f>SUM(E23:E30)</f>
        <v>96856379</v>
      </c>
      <c r="F22" s="132">
        <f>SUM(F23:F30)</f>
        <v>30502869</v>
      </c>
      <c r="G22" s="35"/>
    </row>
    <row r="23" spans="2:7" s="1" customFormat="1" ht="14.25" x14ac:dyDescent="0.2">
      <c r="B23" s="134">
        <v>711</v>
      </c>
      <c r="C23" s="135" t="s">
        <v>321</v>
      </c>
      <c r="D23" s="136">
        <v>766400</v>
      </c>
      <c r="E23" s="136">
        <v>3293950</v>
      </c>
      <c r="F23" s="136">
        <v>609448</v>
      </c>
      <c r="G23" s="35"/>
    </row>
    <row r="24" spans="2:7" s="1" customFormat="1" ht="14.25" x14ac:dyDescent="0.2">
      <c r="B24" s="134">
        <v>712</v>
      </c>
      <c r="C24" s="135" t="s">
        <v>322</v>
      </c>
      <c r="D24" s="136">
        <v>100</v>
      </c>
      <c r="E24" s="136">
        <v>100</v>
      </c>
      <c r="F24" s="136">
        <v>29</v>
      </c>
      <c r="G24" s="35"/>
    </row>
    <row r="25" spans="2:7" s="1" customFormat="1" ht="25.5" x14ac:dyDescent="0.2">
      <c r="B25" s="134">
        <v>713</v>
      </c>
      <c r="C25" s="135" t="s">
        <v>323</v>
      </c>
      <c r="D25" s="136">
        <v>216200</v>
      </c>
      <c r="E25" s="136">
        <v>960911</v>
      </c>
      <c r="F25" s="136">
        <v>367584</v>
      </c>
      <c r="G25" s="35"/>
    </row>
    <row r="26" spans="2:7" s="1" customFormat="1" ht="14.25" x14ac:dyDescent="0.2">
      <c r="B26" s="134">
        <v>714</v>
      </c>
      <c r="C26" s="135" t="s">
        <v>953</v>
      </c>
      <c r="D26" s="136">
        <v>107000</v>
      </c>
      <c r="E26" s="136">
        <v>148500</v>
      </c>
      <c r="F26" s="136">
        <v>144582</v>
      </c>
      <c r="G26" s="35"/>
    </row>
    <row r="27" spans="2:7" s="1" customFormat="1" ht="14.25" x14ac:dyDescent="0.2">
      <c r="B27" s="134">
        <v>716</v>
      </c>
      <c r="C27" s="135" t="s">
        <v>954</v>
      </c>
      <c r="D27" s="136">
        <v>2547127</v>
      </c>
      <c r="E27" s="136">
        <v>9076700</v>
      </c>
      <c r="F27" s="136">
        <v>904805</v>
      </c>
      <c r="G27" s="35"/>
    </row>
    <row r="28" spans="2:7" s="1" customFormat="1" ht="25.5" x14ac:dyDescent="0.2">
      <c r="B28" s="134">
        <v>717</v>
      </c>
      <c r="C28" s="135" t="s">
        <v>324</v>
      </c>
      <c r="D28" s="136">
        <v>87190544</v>
      </c>
      <c r="E28" s="136">
        <v>83351418</v>
      </c>
      <c r="F28" s="136">
        <v>28452468</v>
      </c>
      <c r="G28" s="35"/>
    </row>
    <row r="29" spans="2:7" s="1" customFormat="1" ht="14.25" x14ac:dyDescent="0.2">
      <c r="B29" s="134">
        <v>718</v>
      </c>
      <c r="C29" s="135" t="s">
        <v>592</v>
      </c>
      <c r="D29" s="136">
        <v>0</v>
      </c>
      <c r="E29" s="136">
        <v>12000</v>
      </c>
      <c r="F29" s="136">
        <v>11153</v>
      </c>
      <c r="G29" s="35"/>
    </row>
    <row r="30" spans="2:7" s="1" customFormat="1" ht="14.25" x14ac:dyDescent="0.2">
      <c r="B30" s="134">
        <v>719</v>
      </c>
      <c r="C30" s="135" t="s">
        <v>409</v>
      </c>
      <c r="D30" s="136">
        <v>0</v>
      </c>
      <c r="E30" s="136">
        <v>12800</v>
      </c>
      <c r="F30" s="136">
        <v>12800</v>
      </c>
      <c r="G30" s="35"/>
    </row>
    <row r="31" spans="2:7" s="1" customFormat="1" ht="14.25" x14ac:dyDescent="0.2">
      <c r="B31" s="139">
        <v>720</v>
      </c>
      <c r="C31" s="140" t="s">
        <v>325</v>
      </c>
      <c r="D31" s="141">
        <v>202000</v>
      </c>
      <c r="E31" s="141">
        <v>280200</v>
      </c>
      <c r="F31" s="141">
        <v>280200</v>
      </c>
    </row>
    <row r="32" spans="2:7" s="1" customFormat="1" ht="14.25" x14ac:dyDescent="0.2">
      <c r="B32" s="35"/>
      <c r="C32" s="35"/>
      <c r="D32" s="35"/>
      <c r="E32" s="35"/>
      <c r="F32" s="99"/>
    </row>
    <row r="33" spans="2:6" s="1" customFormat="1" ht="14.25" x14ac:dyDescent="0.2">
      <c r="B33" s="35"/>
      <c r="C33" s="35"/>
      <c r="D33" s="99"/>
      <c r="E33" s="99"/>
      <c r="F33" s="99"/>
    </row>
    <row r="34" spans="2:6" s="1" customFormat="1" ht="14.25" x14ac:dyDescent="0.2">
      <c r="B34" s="35"/>
      <c r="C34" s="35"/>
      <c r="D34" s="35"/>
      <c r="E34" s="35"/>
      <c r="F34" s="142"/>
    </row>
    <row r="35" spans="2:6" s="1" customFormat="1" ht="14.25" x14ac:dyDescent="0.2">
      <c r="B35" s="35"/>
      <c r="C35" s="35"/>
      <c r="D35" s="35"/>
      <c r="E35" s="35"/>
      <c r="F35" s="74"/>
    </row>
    <row r="36" spans="2:6" s="1" customFormat="1" ht="14.25" x14ac:dyDescent="0.2">
      <c r="B36" s="35"/>
      <c r="C36" s="35"/>
      <c r="D36" s="35"/>
      <c r="E36" s="35"/>
      <c r="F36" s="74"/>
    </row>
    <row r="37" spans="2:6" s="1" customFormat="1" ht="14.25" x14ac:dyDescent="0.2">
      <c r="B37" s="35"/>
      <c r="C37" s="35"/>
      <c r="D37" s="35"/>
      <c r="E37" s="35"/>
      <c r="F37" s="74"/>
    </row>
    <row r="38" spans="2:6" s="1" customFormat="1" ht="14.25" x14ac:dyDescent="0.2">
      <c r="B38" s="35"/>
      <c r="C38" s="35"/>
      <c r="D38" s="35"/>
      <c r="E38" s="35"/>
      <c r="F38" s="74"/>
    </row>
    <row r="39" spans="2:6" s="1" customFormat="1" ht="14.25" x14ac:dyDescent="0.2">
      <c r="B39" s="35"/>
      <c r="C39" s="35"/>
      <c r="D39" s="35"/>
      <c r="E39" s="35"/>
      <c r="F39" s="74"/>
    </row>
    <row r="40" spans="2:6" s="1" customFormat="1" ht="14.25" x14ac:dyDescent="0.2">
      <c r="B40" s="35"/>
      <c r="C40" s="35"/>
      <c r="D40" s="35"/>
      <c r="E40" s="35"/>
      <c r="F40" s="7"/>
    </row>
    <row r="50" spans="2:6" s="1" customFormat="1" ht="14.25" x14ac:dyDescent="0.2">
      <c r="B50" s="35"/>
      <c r="C50" s="35"/>
      <c r="D50" s="35"/>
      <c r="E50" s="35"/>
      <c r="F50" s="51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K23"/>
  <sheetViews>
    <sheetView workbookViewId="0">
      <selection activeCell="B2" sqref="B2:F15"/>
    </sheetView>
  </sheetViews>
  <sheetFormatPr defaultRowHeight="12.75" x14ac:dyDescent="0.2"/>
  <cols>
    <col min="1" max="1" width="9.140625" style="35" customWidth="1"/>
    <col min="2" max="2" width="9.85546875" style="35" customWidth="1"/>
    <col min="3" max="3" width="41.7109375" style="35" customWidth="1"/>
    <col min="4" max="4" width="13.5703125" style="35" customWidth="1"/>
    <col min="5" max="5" width="12.7109375" style="35" customWidth="1"/>
    <col min="6" max="6" width="13.7109375" style="35" customWidth="1"/>
    <col min="7" max="7" width="9.140625" style="35" customWidth="1"/>
    <col min="8" max="8" width="10.140625" style="35" bestFit="1" customWidth="1"/>
    <col min="9" max="16384" width="9.140625" style="35"/>
  </cols>
  <sheetData>
    <row r="2" spans="2:11" x14ac:dyDescent="0.2">
      <c r="F2" s="126" t="s">
        <v>326</v>
      </c>
    </row>
    <row r="4" spans="2:11" ht="42.75" customHeight="1" x14ac:dyDescent="0.2">
      <c r="B4" s="533" t="s">
        <v>926</v>
      </c>
      <c r="C4" s="533"/>
      <c r="D4" s="533"/>
      <c r="E4" s="533"/>
      <c r="F4" s="533"/>
      <c r="G4" s="291"/>
      <c r="H4" s="291"/>
    </row>
    <row r="6" spans="2:11" ht="36" customHeight="1" x14ac:dyDescent="0.2">
      <c r="B6" s="622" t="s">
        <v>0</v>
      </c>
      <c r="C6" s="622"/>
      <c r="D6" s="292" t="s">
        <v>212</v>
      </c>
      <c r="E6" s="292" t="s">
        <v>213</v>
      </c>
      <c r="F6" s="292" t="s">
        <v>214</v>
      </c>
    </row>
    <row r="7" spans="2:11" ht="18" customHeight="1" x14ac:dyDescent="0.2">
      <c r="B7" s="293"/>
      <c r="C7" s="294" t="s">
        <v>327</v>
      </c>
      <c r="D7" s="295">
        <f>SUM(D8:D11)</f>
        <v>35592578</v>
      </c>
      <c r="E7" s="295">
        <f t="shared" ref="E7" si="0">SUM(E8:E11)</f>
        <v>41359981</v>
      </c>
      <c r="F7" s="295">
        <f>SUM(F8:F11)</f>
        <v>20385605.799999997</v>
      </c>
      <c r="H7" s="99"/>
      <c r="J7" s="99"/>
    </row>
    <row r="8" spans="2:11" ht="18" customHeight="1" x14ac:dyDescent="0.2">
      <c r="B8" s="133">
        <v>453</v>
      </c>
      <c r="C8" s="89" t="s">
        <v>399</v>
      </c>
      <c r="D8" s="93">
        <v>732548</v>
      </c>
      <c r="E8" s="93">
        <v>2871527</v>
      </c>
      <c r="F8" s="93">
        <v>2633764.06</v>
      </c>
      <c r="J8" s="99"/>
    </row>
    <row r="9" spans="2:11" x14ac:dyDescent="0.2">
      <c r="B9" s="296">
        <v>454</v>
      </c>
      <c r="C9" s="91" t="s">
        <v>411</v>
      </c>
      <c r="D9" s="93">
        <v>4737604</v>
      </c>
      <c r="E9" s="93">
        <v>9417987</v>
      </c>
      <c r="F9" s="93">
        <v>7627894.1299999999</v>
      </c>
    </row>
    <row r="10" spans="2:11" s="1" customFormat="1" ht="14.25" x14ac:dyDescent="0.2">
      <c r="B10" s="296">
        <v>513</v>
      </c>
      <c r="C10" s="89" t="s">
        <v>410</v>
      </c>
      <c r="D10" s="93">
        <v>15172426</v>
      </c>
      <c r="E10" s="93">
        <v>14120467</v>
      </c>
      <c r="F10" s="93">
        <v>6999437</v>
      </c>
      <c r="G10" s="35"/>
      <c r="H10" s="35"/>
      <c r="I10" s="35"/>
      <c r="J10" s="35"/>
      <c r="K10" s="35"/>
    </row>
    <row r="11" spans="2:11" s="1" customFormat="1" ht="25.5" x14ac:dyDescent="0.2">
      <c r="B11" s="296">
        <v>514</v>
      </c>
      <c r="C11" s="484" t="s">
        <v>611</v>
      </c>
      <c r="D11" s="93">
        <v>14950000</v>
      </c>
      <c r="E11" s="93">
        <v>14950000</v>
      </c>
      <c r="F11" s="93">
        <v>3124510.61</v>
      </c>
      <c r="G11" s="35"/>
      <c r="H11" s="35"/>
      <c r="I11" s="35"/>
      <c r="J11" s="35"/>
      <c r="K11" s="35"/>
    </row>
    <row r="12" spans="2:11" s="1" customFormat="1" ht="18" customHeight="1" x14ac:dyDescent="0.2">
      <c r="B12" s="293"/>
      <c r="C12" s="294" t="s">
        <v>328</v>
      </c>
      <c r="D12" s="295">
        <f>SUM(D13:D15)</f>
        <v>2968000</v>
      </c>
      <c r="E12" s="295">
        <f>SUM(E13:E15)</f>
        <v>2875206</v>
      </c>
      <c r="F12" s="295">
        <f>SUM(F13:F15)</f>
        <v>2819835.2800000003</v>
      </c>
      <c r="G12" s="35"/>
      <c r="H12" s="35"/>
      <c r="I12" s="35"/>
      <c r="J12" s="35"/>
      <c r="K12" s="35"/>
    </row>
    <row r="13" spans="2:11" s="1" customFormat="1" ht="18" customHeight="1" x14ac:dyDescent="0.2">
      <c r="B13" s="296">
        <v>814</v>
      </c>
      <c r="C13" s="88" t="s">
        <v>523</v>
      </c>
      <c r="D13" s="93">
        <v>15000</v>
      </c>
      <c r="E13" s="93">
        <v>222264</v>
      </c>
      <c r="F13" s="93">
        <v>222264</v>
      </c>
      <c r="G13" s="35"/>
      <c r="H13" s="35"/>
      <c r="I13" s="35"/>
      <c r="J13" s="35"/>
      <c r="K13" s="35"/>
    </row>
    <row r="14" spans="2:11" s="1" customFormat="1" ht="25.5" x14ac:dyDescent="0.2">
      <c r="B14" s="296">
        <v>821005</v>
      </c>
      <c r="C14" s="88" t="s">
        <v>329</v>
      </c>
      <c r="D14" s="93">
        <v>2808000</v>
      </c>
      <c r="E14" s="93">
        <v>2507942</v>
      </c>
      <c r="F14" s="93">
        <v>2492292.89</v>
      </c>
      <c r="G14" s="35"/>
      <c r="H14" s="35"/>
      <c r="I14" s="35"/>
      <c r="J14" s="35"/>
      <c r="K14" s="35"/>
    </row>
    <row r="15" spans="2:11" s="1" customFormat="1" ht="38.25" x14ac:dyDescent="0.2">
      <c r="B15" s="296">
        <v>821007</v>
      </c>
      <c r="C15" s="88" t="s">
        <v>330</v>
      </c>
      <c r="D15" s="93">
        <v>145000</v>
      </c>
      <c r="E15" s="93">
        <v>145000</v>
      </c>
      <c r="F15" s="93">
        <v>105278.39</v>
      </c>
      <c r="G15" s="35"/>
      <c r="H15" s="35"/>
      <c r="I15" s="35"/>
      <c r="J15" s="35"/>
      <c r="K15" s="35"/>
    </row>
    <row r="23" spans="2:11" s="1" customFormat="1" ht="14.25" x14ac:dyDescent="0.2">
      <c r="B23" s="35"/>
      <c r="C23" s="35"/>
      <c r="D23" s="35"/>
      <c r="E23" s="35"/>
      <c r="F23" s="35"/>
      <c r="G23" s="35"/>
      <c r="H23" s="35"/>
      <c r="I23" s="35"/>
      <c r="J23" s="35"/>
      <c r="K23" s="51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1:L32"/>
  <sheetViews>
    <sheetView workbookViewId="0">
      <selection activeCell="B2" sqref="B2:I22"/>
    </sheetView>
  </sheetViews>
  <sheetFormatPr defaultColWidth="9.140625" defaultRowHeight="14.25" x14ac:dyDescent="0.2"/>
  <cols>
    <col min="1" max="1" width="4" style="1" customWidth="1"/>
    <col min="2" max="2" width="18" style="1" customWidth="1"/>
    <col min="3" max="3" width="11.85546875" style="1" customWidth="1"/>
    <col min="4" max="5" width="11.42578125" style="1" customWidth="1"/>
    <col min="6" max="6" width="13.28515625" style="1" customWidth="1"/>
    <col min="7" max="7" width="13.42578125" style="1" customWidth="1"/>
    <col min="8" max="8" width="11.85546875" style="1" customWidth="1"/>
    <col min="9" max="9" width="13.7109375" style="1" customWidth="1"/>
    <col min="10" max="10" width="6.85546875" style="1" customWidth="1"/>
    <col min="11" max="11" width="4.7109375" style="1" customWidth="1"/>
    <col min="12" max="16384" width="9.140625" style="1"/>
  </cols>
  <sheetData>
    <row r="1" spans="2:9" x14ac:dyDescent="0.2">
      <c r="B1" s="380"/>
      <c r="C1" s="380"/>
      <c r="D1" s="380"/>
      <c r="E1" s="380"/>
      <c r="F1" s="380"/>
      <c r="G1" s="380"/>
      <c r="H1" s="380"/>
      <c r="I1" s="380"/>
    </row>
    <row r="2" spans="2:9" x14ac:dyDescent="0.2">
      <c r="B2" s="380"/>
      <c r="C2" s="380"/>
      <c r="D2" s="380"/>
      <c r="E2" s="380"/>
      <c r="F2" s="380"/>
      <c r="G2" s="380"/>
      <c r="H2" s="380"/>
      <c r="I2" s="380" t="s">
        <v>331</v>
      </c>
    </row>
    <row r="3" spans="2:9" x14ac:dyDescent="0.2">
      <c r="B3" s="380"/>
      <c r="C3" s="380"/>
      <c r="D3" s="380"/>
      <c r="E3" s="380"/>
      <c r="F3" s="380"/>
      <c r="G3" s="380"/>
      <c r="H3" s="380"/>
      <c r="I3" s="380"/>
    </row>
    <row r="4" spans="2:9" ht="18" x14ac:dyDescent="0.25">
      <c r="B4" s="624" t="s">
        <v>623</v>
      </c>
      <c r="C4" s="624"/>
      <c r="D4" s="624"/>
      <c r="E4" s="624"/>
      <c r="F4" s="624"/>
      <c r="G4" s="624"/>
      <c r="H4" s="624"/>
      <c r="I4" s="624"/>
    </row>
    <row r="5" spans="2:9" x14ac:dyDescent="0.2">
      <c r="B5" s="380"/>
      <c r="C5" s="380"/>
      <c r="D5" s="380"/>
      <c r="E5" s="380"/>
      <c r="F5" s="380"/>
      <c r="G5" s="380"/>
      <c r="H5" s="380"/>
      <c r="I5" s="380"/>
    </row>
    <row r="6" spans="2:9" x14ac:dyDescent="0.2">
      <c r="B6" s="380"/>
      <c r="C6" s="380"/>
      <c r="D6" s="380"/>
      <c r="E6" s="380"/>
      <c r="F6" s="380"/>
      <c r="G6" s="380"/>
      <c r="H6" s="380"/>
      <c r="I6" s="381" t="s">
        <v>624</v>
      </c>
    </row>
    <row r="7" spans="2:9" x14ac:dyDescent="0.2">
      <c r="B7" s="625"/>
      <c r="C7" s="626" t="s">
        <v>332</v>
      </c>
      <c r="D7" s="626" t="s">
        <v>333</v>
      </c>
      <c r="E7" s="628" t="s">
        <v>602</v>
      </c>
      <c r="F7" s="626" t="s">
        <v>334</v>
      </c>
      <c r="G7" s="626" t="s">
        <v>335</v>
      </c>
      <c r="H7" s="626" t="s">
        <v>336</v>
      </c>
      <c r="I7" s="630" t="s">
        <v>337</v>
      </c>
    </row>
    <row r="8" spans="2:9" x14ac:dyDescent="0.2">
      <c r="B8" s="625"/>
      <c r="C8" s="626"/>
      <c r="D8" s="626"/>
      <c r="E8" s="628"/>
      <c r="F8" s="626"/>
      <c r="G8" s="626"/>
      <c r="H8" s="626"/>
      <c r="I8" s="630"/>
    </row>
    <row r="9" spans="2:9" x14ac:dyDescent="0.2">
      <c r="B9" s="625"/>
      <c r="C9" s="627"/>
      <c r="D9" s="627"/>
      <c r="E9" s="629"/>
      <c r="F9" s="627"/>
      <c r="G9" s="627"/>
      <c r="H9" s="627"/>
      <c r="I9" s="630"/>
    </row>
    <row r="10" spans="2:9" x14ac:dyDescent="0.2">
      <c r="B10" s="437" t="s">
        <v>338</v>
      </c>
      <c r="C10" s="518">
        <v>29</v>
      </c>
      <c r="D10" s="519">
        <v>3</v>
      </c>
      <c r="E10" s="519">
        <v>4</v>
      </c>
      <c r="F10" s="520">
        <v>7</v>
      </c>
      <c r="G10" s="520">
        <v>6</v>
      </c>
      <c r="H10" s="520">
        <v>7</v>
      </c>
      <c r="I10" s="438">
        <f t="shared" ref="I10:I19" si="0">SUM(C10:H10)</f>
        <v>56</v>
      </c>
    </row>
    <row r="11" spans="2:9" x14ac:dyDescent="0.2">
      <c r="B11" s="437" t="s">
        <v>339</v>
      </c>
      <c r="C11" s="521">
        <v>40.299999999999997</v>
      </c>
      <c r="D11" s="519">
        <v>5.7</v>
      </c>
      <c r="E11" s="519">
        <v>5.6</v>
      </c>
      <c r="F11" s="520">
        <v>8.66</v>
      </c>
      <c r="G11" s="520">
        <v>7</v>
      </c>
      <c r="H11" s="520">
        <v>11</v>
      </c>
      <c r="I11" s="438">
        <f t="shared" si="0"/>
        <v>78.260000000000005</v>
      </c>
    </row>
    <row r="12" spans="2:9" x14ac:dyDescent="0.2">
      <c r="B12" s="437" t="s">
        <v>340</v>
      </c>
      <c r="C12" s="521">
        <v>55</v>
      </c>
      <c r="D12" s="519">
        <v>4</v>
      </c>
      <c r="E12" s="519">
        <v>5</v>
      </c>
      <c r="F12" s="520">
        <v>14</v>
      </c>
      <c r="G12" s="520">
        <v>11.53</v>
      </c>
      <c r="H12" s="522">
        <v>0</v>
      </c>
      <c r="I12" s="438">
        <f t="shared" si="0"/>
        <v>89.53</v>
      </c>
    </row>
    <row r="13" spans="2:9" x14ac:dyDescent="0.2">
      <c r="B13" s="437" t="s">
        <v>341</v>
      </c>
      <c r="C13" s="521">
        <v>39.799999999999997</v>
      </c>
      <c r="D13" s="519">
        <v>7</v>
      </c>
      <c r="E13" s="519">
        <v>9</v>
      </c>
      <c r="F13" s="520">
        <v>11</v>
      </c>
      <c r="G13" s="522">
        <v>8</v>
      </c>
      <c r="H13" s="522">
        <v>9</v>
      </c>
      <c r="I13" s="438">
        <f t="shared" si="0"/>
        <v>83.8</v>
      </c>
    </row>
    <row r="14" spans="2:9" x14ac:dyDescent="0.2">
      <c r="B14" s="437" t="s">
        <v>342</v>
      </c>
      <c r="C14" s="518">
        <v>31.3</v>
      </c>
      <c r="D14" s="519">
        <v>2</v>
      </c>
      <c r="E14" s="519">
        <v>8.5</v>
      </c>
      <c r="F14" s="520">
        <v>8</v>
      </c>
      <c r="G14" s="522">
        <v>7</v>
      </c>
      <c r="H14" s="522">
        <v>8.5</v>
      </c>
      <c r="I14" s="438">
        <f t="shared" si="0"/>
        <v>65.3</v>
      </c>
    </row>
    <row r="15" spans="2:9" x14ac:dyDescent="0.2">
      <c r="B15" s="437" t="s">
        <v>343</v>
      </c>
      <c r="C15" s="521">
        <v>47.9</v>
      </c>
      <c r="D15" s="519">
        <v>2</v>
      </c>
      <c r="E15" s="519">
        <v>10</v>
      </c>
      <c r="F15" s="520">
        <v>11</v>
      </c>
      <c r="G15" s="522">
        <v>14.5</v>
      </c>
      <c r="H15" s="522">
        <v>12</v>
      </c>
      <c r="I15" s="438">
        <f t="shared" si="0"/>
        <v>97.4</v>
      </c>
    </row>
    <row r="16" spans="2:9" x14ac:dyDescent="0.2">
      <c r="B16" s="437" t="s">
        <v>344</v>
      </c>
      <c r="C16" s="518">
        <v>18.899999999999999</v>
      </c>
      <c r="D16" s="519">
        <v>1.5</v>
      </c>
      <c r="E16" s="519">
        <v>2</v>
      </c>
      <c r="F16" s="520">
        <v>4</v>
      </c>
      <c r="G16" s="522">
        <v>6</v>
      </c>
      <c r="H16" s="522">
        <v>6</v>
      </c>
      <c r="I16" s="438">
        <f t="shared" si="0"/>
        <v>38.4</v>
      </c>
    </row>
    <row r="17" spans="2:12" x14ac:dyDescent="0.2">
      <c r="B17" s="437" t="s">
        <v>345</v>
      </c>
      <c r="C17" s="521">
        <v>49.53</v>
      </c>
      <c r="D17" s="519">
        <v>2.1800000000000002</v>
      </c>
      <c r="E17" s="519">
        <v>6.52</v>
      </c>
      <c r="F17" s="520">
        <v>12.44</v>
      </c>
      <c r="G17" s="522">
        <v>11.8</v>
      </c>
      <c r="H17" s="522">
        <v>11.5</v>
      </c>
      <c r="I17" s="438">
        <f t="shared" si="0"/>
        <v>93.97</v>
      </c>
    </row>
    <row r="18" spans="2:12" x14ac:dyDescent="0.2">
      <c r="B18" s="437" t="s">
        <v>346</v>
      </c>
      <c r="C18" s="518">
        <v>45.7</v>
      </c>
      <c r="D18" s="519">
        <v>0</v>
      </c>
      <c r="E18" s="519">
        <v>0</v>
      </c>
      <c r="F18" s="520">
        <v>0</v>
      </c>
      <c r="G18" s="522">
        <v>7.8</v>
      </c>
      <c r="H18" s="522">
        <v>0</v>
      </c>
      <c r="I18" s="438">
        <f t="shared" si="0"/>
        <v>53.5</v>
      </c>
      <c r="J18" s="380"/>
      <c r="K18" s="380"/>
      <c r="L18" s="380"/>
    </row>
    <row r="19" spans="2:12" ht="16.5" customHeight="1" x14ac:dyDescent="0.2">
      <c r="B19" s="437" t="s">
        <v>347</v>
      </c>
      <c r="C19" s="518">
        <v>6</v>
      </c>
      <c r="D19" s="519">
        <v>0</v>
      </c>
      <c r="E19" s="519">
        <v>0</v>
      </c>
      <c r="F19" s="520">
        <v>0</v>
      </c>
      <c r="G19" s="522">
        <v>1.5</v>
      </c>
      <c r="H19" s="522">
        <v>0</v>
      </c>
      <c r="I19" s="438">
        <f t="shared" si="0"/>
        <v>7.5</v>
      </c>
      <c r="J19" s="382"/>
      <c r="K19" s="380"/>
      <c r="L19" s="380"/>
    </row>
    <row r="20" spans="2:12" x14ac:dyDescent="0.2">
      <c r="B20" s="439" t="s">
        <v>122</v>
      </c>
      <c r="C20" s="523">
        <f t="shared" ref="C20:I20" si="1">SUM(C10:C19)</f>
        <v>363.43</v>
      </c>
      <c r="D20" s="523">
        <f t="shared" si="1"/>
        <v>27.38</v>
      </c>
      <c r="E20" s="524">
        <f t="shared" si="1"/>
        <v>50.620000000000005</v>
      </c>
      <c r="F20" s="523">
        <f t="shared" si="1"/>
        <v>76.099999999999994</v>
      </c>
      <c r="G20" s="523">
        <f t="shared" si="1"/>
        <v>81.13</v>
      </c>
      <c r="H20" s="523">
        <f t="shared" si="1"/>
        <v>65</v>
      </c>
      <c r="I20" s="440">
        <f t="shared" si="1"/>
        <v>663.66</v>
      </c>
      <c r="J20" s="380"/>
      <c r="K20" s="380"/>
      <c r="L20" s="380"/>
    </row>
    <row r="21" spans="2:12" x14ac:dyDescent="0.2">
      <c r="B21" s="380"/>
      <c r="C21" s="380"/>
      <c r="D21" s="380"/>
      <c r="E21" s="380"/>
      <c r="F21" s="380"/>
      <c r="G21" s="380"/>
      <c r="H21" s="380"/>
      <c r="I21" s="383"/>
      <c r="J21" s="380"/>
      <c r="K21" s="380"/>
      <c r="L21" s="380"/>
    </row>
    <row r="28" spans="2:12" x14ac:dyDescent="0.2"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623"/>
    </row>
    <row r="29" spans="2:12" x14ac:dyDescent="0.2"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623"/>
    </row>
    <row r="30" spans="2:12" x14ac:dyDescent="0.2"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623"/>
    </row>
    <row r="31" spans="2:12" x14ac:dyDescent="0.2"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623"/>
    </row>
    <row r="32" spans="2:12" x14ac:dyDescent="0.2"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623"/>
    </row>
  </sheetData>
  <mergeCells count="10">
    <mergeCell ref="L28:L32"/>
    <mergeCell ref="B4:I4"/>
    <mergeCell ref="B7:B9"/>
    <mergeCell ref="C7:C9"/>
    <mergeCell ref="D7:D9"/>
    <mergeCell ref="E7:E9"/>
    <mergeCell ref="F7:F9"/>
    <mergeCell ref="G7:G9"/>
    <mergeCell ref="H7:H9"/>
    <mergeCell ref="I7:I9"/>
  </mergeCells>
  <pageMargins left="0.51181102362204722" right="0.11811023622047245" top="0.74803149606299213" bottom="0.74803149606299213" header="0.31496062992125984" footer="0.31496062992125984"/>
  <pageSetup paperSize="9" scale="90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1:V27"/>
  <sheetViews>
    <sheetView workbookViewId="0">
      <selection activeCell="B2" sqref="B2:T22"/>
    </sheetView>
  </sheetViews>
  <sheetFormatPr defaultColWidth="9.140625" defaultRowHeight="14.25" x14ac:dyDescent="0.2"/>
  <cols>
    <col min="1" max="1" width="9.140625" style="1"/>
    <col min="2" max="2" width="14" style="1" customWidth="1"/>
    <col min="3" max="3" width="7.85546875" style="1" customWidth="1"/>
    <col min="4" max="4" width="5.42578125" style="1" customWidth="1"/>
    <col min="5" max="5" width="5.7109375" style="1" customWidth="1"/>
    <col min="6" max="6" width="5.42578125" style="1" customWidth="1"/>
    <col min="7" max="7" width="6" style="1" customWidth="1"/>
    <col min="8" max="8" width="7.7109375" style="1" customWidth="1"/>
    <col min="9" max="10" width="5.42578125" style="1" customWidth="1"/>
    <col min="11" max="11" width="5" style="1" customWidth="1"/>
    <col min="12" max="12" width="5.7109375" style="1" customWidth="1"/>
    <col min="13" max="13" width="6.7109375" style="1" customWidth="1"/>
    <col min="14" max="15" width="8" style="1" customWidth="1"/>
    <col min="16" max="16" width="7.7109375" style="1" customWidth="1"/>
    <col min="17" max="17" width="6.42578125" style="1" customWidth="1"/>
    <col min="18" max="18" width="6.7109375" style="1" customWidth="1"/>
    <col min="19" max="19" width="7" style="1" customWidth="1"/>
    <col min="20" max="20" width="6.7109375" style="1" customWidth="1"/>
    <col min="21" max="16384" width="9.140625" style="1"/>
  </cols>
  <sheetData>
    <row r="1" spans="2:22" x14ac:dyDescent="0.2"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</row>
    <row r="2" spans="2:22" x14ac:dyDescent="0.2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T2" s="376" t="s">
        <v>348</v>
      </c>
      <c r="U2" s="375"/>
      <c r="V2" s="375"/>
    </row>
    <row r="3" spans="2:22" x14ac:dyDescent="0.2"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375"/>
      <c r="U3" s="375"/>
      <c r="V3" s="375"/>
    </row>
    <row r="4" spans="2:22" ht="15" x14ac:dyDescent="0.25">
      <c r="B4" s="639" t="s">
        <v>625</v>
      </c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377"/>
      <c r="V4" s="377"/>
    </row>
    <row r="5" spans="2:22" ht="15.75" x14ac:dyDescent="0.25">
      <c r="B5" s="632" t="s">
        <v>626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377"/>
      <c r="V5" s="377"/>
    </row>
    <row r="6" spans="2:22" x14ac:dyDescent="0.2">
      <c r="B6" s="631"/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377"/>
      <c r="V6" s="377"/>
    </row>
    <row r="7" spans="2:22" s="8" customFormat="1" ht="45" x14ac:dyDescent="0.25">
      <c r="B7" s="451" t="s">
        <v>349</v>
      </c>
      <c r="C7" s="441" t="s">
        <v>598</v>
      </c>
      <c r="D7" s="442" t="s">
        <v>10</v>
      </c>
      <c r="E7" s="442" t="s">
        <v>12</v>
      </c>
      <c r="F7" s="442" t="s">
        <v>14</v>
      </c>
      <c r="G7" s="442" t="s">
        <v>16</v>
      </c>
      <c r="H7" s="441" t="s">
        <v>599</v>
      </c>
      <c r="I7" s="442" t="s">
        <v>18</v>
      </c>
      <c r="J7" s="442" t="s">
        <v>20</v>
      </c>
      <c r="K7" s="442" t="s">
        <v>22</v>
      </c>
      <c r="L7" s="442" t="s">
        <v>24</v>
      </c>
      <c r="M7" s="442" t="s">
        <v>27</v>
      </c>
      <c r="N7" s="442" t="s">
        <v>350</v>
      </c>
      <c r="O7" s="441" t="s">
        <v>351</v>
      </c>
      <c r="P7" s="441" t="s">
        <v>600</v>
      </c>
      <c r="Q7" s="441" t="s">
        <v>352</v>
      </c>
      <c r="R7" s="441" t="s">
        <v>353</v>
      </c>
      <c r="S7" s="441" t="s">
        <v>354</v>
      </c>
      <c r="T7" s="441" t="s">
        <v>355</v>
      </c>
      <c r="U7" s="378"/>
      <c r="V7" s="378"/>
    </row>
    <row r="8" spans="2:22" x14ac:dyDescent="0.2">
      <c r="B8" s="451" t="s">
        <v>356</v>
      </c>
      <c r="C8" s="443"/>
      <c r="D8" s="443">
        <v>40</v>
      </c>
      <c r="E8" s="443">
        <v>59</v>
      </c>
      <c r="F8" s="443">
        <v>53</v>
      </c>
      <c r="G8" s="443">
        <v>42</v>
      </c>
      <c r="H8" s="444">
        <f>SUM(C8:G8)</f>
        <v>194</v>
      </c>
      <c r="I8" s="443">
        <v>51</v>
      </c>
      <c r="J8" s="443">
        <v>58</v>
      </c>
      <c r="K8" s="443">
        <v>65</v>
      </c>
      <c r="L8" s="443">
        <v>72</v>
      </c>
      <c r="M8" s="443">
        <v>45</v>
      </c>
      <c r="N8" s="444">
        <f>SUM(I8:M8)</f>
        <v>291</v>
      </c>
      <c r="O8" s="444">
        <f>H8+N8</f>
        <v>485</v>
      </c>
      <c r="P8" s="445">
        <v>-15</v>
      </c>
      <c r="Q8" s="443">
        <v>22</v>
      </c>
      <c r="R8" s="443">
        <v>177</v>
      </c>
      <c r="S8" s="443">
        <v>25</v>
      </c>
      <c r="T8" s="452"/>
      <c r="U8" s="377"/>
      <c r="V8" s="377"/>
    </row>
    <row r="9" spans="2:22" x14ac:dyDescent="0.2">
      <c r="B9" s="451" t="s">
        <v>357</v>
      </c>
      <c r="C9" s="443"/>
      <c r="D9" s="443">
        <v>62</v>
      </c>
      <c r="E9" s="443">
        <v>73</v>
      </c>
      <c r="F9" s="443">
        <v>73</v>
      </c>
      <c r="G9" s="443">
        <v>72</v>
      </c>
      <c r="H9" s="444">
        <f t="shared" ref="H9:H18" si="0">SUM(C9:G9)</f>
        <v>280</v>
      </c>
      <c r="I9" s="443">
        <v>72</v>
      </c>
      <c r="J9" s="443">
        <v>69</v>
      </c>
      <c r="K9" s="443">
        <v>72</v>
      </c>
      <c r="L9" s="443">
        <v>70</v>
      </c>
      <c r="M9" s="443">
        <v>67</v>
      </c>
      <c r="N9" s="444">
        <f t="shared" ref="N9:N18" si="1">SUM(I9:M9)</f>
        <v>350</v>
      </c>
      <c r="O9" s="444">
        <f t="shared" ref="O9:O18" si="2">H9+N9</f>
        <v>630</v>
      </c>
      <c r="P9" s="445">
        <v>5</v>
      </c>
      <c r="Q9" s="443">
        <v>27</v>
      </c>
      <c r="R9" s="443">
        <v>256</v>
      </c>
      <c r="S9" s="443">
        <v>26</v>
      </c>
      <c r="T9" s="452"/>
      <c r="U9" s="377"/>
      <c r="V9" s="377"/>
    </row>
    <row r="10" spans="2:22" x14ac:dyDescent="0.2">
      <c r="B10" s="451" t="s">
        <v>358</v>
      </c>
      <c r="C10" s="443"/>
      <c r="D10" s="443">
        <v>99</v>
      </c>
      <c r="E10" s="443">
        <v>93</v>
      </c>
      <c r="F10" s="443">
        <v>97</v>
      </c>
      <c r="G10" s="443">
        <v>93</v>
      </c>
      <c r="H10" s="444">
        <f t="shared" si="0"/>
        <v>382</v>
      </c>
      <c r="I10" s="443">
        <v>92</v>
      </c>
      <c r="J10" s="443">
        <v>103</v>
      </c>
      <c r="K10" s="443">
        <v>103</v>
      </c>
      <c r="L10" s="443">
        <v>94</v>
      </c>
      <c r="M10" s="443">
        <v>104</v>
      </c>
      <c r="N10" s="444">
        <f t="shared" si="1"/>
        <v>496</v>
      </c>
      <c r="O10" s="444">
        <f t="shared" si="2"/>
        <v>878</v>
      </c>
      <c r="P10" s="445">
        <v>25</v>
      </c>
      <c r="Q10" s="443">
        <v>37</v>
      </c>
      <c r="R10" s="443">
        <v>363</v>
      </c>
      <c r="S10" s="443">
        <v>62</v>
      </c>
      <c r="T10" s="452"/>
      <c r="U10" s="377"/>
      <c r="V10" s="377"/>
    </row>
    <row r="11" spans="2:22" x14ac:dyDescent="0.2">
      <c r="B11" s="451" t="s">
        <v>359</v>
      </c>
      <c r="C11" s="443"/>
      <c r="D11" s="443">
        <v>56</v>
      </c>
      <c r="E11" s="443">
        <v>56</v>
      </c>
      <c r="F11" s="443">
        <v>61</v>
      </c>
      <c r="G11" s="443">
        <v>68</v>
      </c>
      <c r="H11" s="444">
        <f t="shared" si="0"/>
        <v>241</v>
      </c>
      <c r="I11" s="443">
        <v>62</v>
      </c>
      <c r="J11" s="443">
        <v>55</v>
      </c>
      <c r="K11" s="443">
        <v>58</v>
      </c>
      <c r="L11" s="443">
        <v>58</v>
      </c>
      <c r="M11" s="443">
        <v>50</v>
      </c>
      <c r="N11" s="444">
        <f t="shared" si="1"/>
        <v>283</v>
      </c>
      <c r="O11" s="444">
        <f t="shared" si="2"/>
        <v>524</v>
      </c>
      <c r="P11" s="634">
        <v>-1</v>
      </c>
      <c r="Q11" s="443">
        <v>21</v>
      </c>
      <c r="R11" s="443">
        <v>259</v>
      </c>
      <c r="S11" s="443">
        <v>38</v>
      </c>
      <c r="T11" s="452"/>
      <c r="U11" s="377"/>
      <c r="V11" s="377"/>
    </row>
    <row r="12" spans="2:22" ht="24" x14ac:dyDescent="0.2">
      <c r="B12" s="453" t="s">
        <v>403</v>
      </c>
      <c r="C12" s="443"/>
      <c r="D12" s="443">
        <v>13</v>
      </c>
      <c r="E12" s="443">
        <v>10</v>
      </c>
      <c r="F12" s="443">
        <v>16</v>
      </c>
      <c r="G12" s="443">
        <v>9</v>
      </c>
      <c r="H12" s="444">
        <f t="shared" si="0"/>
        <v>48</v>
      </c>
      <c r="I12" s="443">
        <v>24</v>
      </c>
      <c r="J12" s="443"/>
      <c r="K12" s="443"/>
      <c r="L12" s="443"/>
      <c r="M12" s="443"/>
      <c r="N12" s="444">
        <f t="shared" si="1"/>
        <v>24</v>
      </c>
      <c r="O12" s="444">
        <f t="shared" si="2"/>
        <v>72</v>
      </c>
      <c r="P12" s="634"/>
      <c r="Q12" s="443">
        <v>6</v>
      </c>
      <c r="R12" s="443"/>
      <c r="S12" s="443"/>
      <c r="T12" s="452"/>
      <c r="U12" s="377"/>
      <c r="V12" s="377"/>
    </row>
    <row r="13" spans="2:22" ht="36" x14ac:dyDescent="0.2">
      <c r="B13" s="453" t="s">
        <v>528</v>
      </c>
      <c r="C13" s="443"/>
      <c r="D13" s="443">
        <v>6</v>
      </c>
      <c r="E13" s="446">
        <v>6</v>
      </c>
      <c r="F13" s="446">
        <v>0</v>
      </c>
      <c r="G13" s="443">
        <v>4</v>
      </c>
      <c r="H13" s="444">
        <f t="shared" si="0"/>
        <v>16</v>
      </c>
      <c r="I13" s="443"/>
      <c r="J13" s="443"/>
      <c r="K13" s="443"/>
      <c r="L13" s="443"/>
      <c r="M13" s="443"/>
      <c r="N13" s="444">
        <f t="shared" si="1"/>
        <v>0</v>
      </c>
      <c r="O13" s="444">
        <f t="shared" si="2"/>
        <v>16</v>
      </c>
      <c r="P13" s="635"/>
      <c r="Q13" s="443">
        <v>3</v>
      </c>
      <c r="R13" s="443"/>
      <c r="S13" s="443"/>
      <c r="T13" s="452"/>
      <c r="U13" s="377"/>
      <c r="V13" s="377"/>
    </row>
    <row r="14" spans="2:22" x14ac:dyDescent="0.2">
      <c r="B14" s="451" t="s">
        <v>360</v>
      </c>
      <c r="C14" s="447"/>
      <c r="D14" s="447">
        <v>61</v>
      </c>
      <c r="E14" s="447">
        <v>48</v>
      </c>
      <c r="F14" s="447">
        <v>53</v>
      </c>
      <c r="G14" s="447">
        <v>46</v>
      </c>
      <c r="H14" s="444">
        <f t="shared" si="0"/>
        <v>208</v>
      </c>
      <c r="I14" s="443">
        <v>54</v>
      </c>
      <c r="J14" s="443">
        <v>47</v>
      </c>
      <c r="K14" s="443">
        <v>46</v>
      </c>
      <c r="L14" s="443">
        <v>52</v>
      </c>
      <c r="M14" s="443">
        <v>46</v>
      </c>
      <c r="N14" s="444">
        <f t="shared" si="1"/>
        <v>245</v>
      </c>
      <c r="O14" s="444">
        <f t="shared" si="2"/>
        <v>453</v>
      </c>
      <c r="P14" s="445">
        <v>29</v>
      </c>
      <c r="Q14" s="443">
        <v>21</v>
      </c>
      <c r="R14" s="443">
        <v>185</v>
      </c>
      <c r="S14" s="443">
        <v>41</v>
      </c>
      <c r="T14" s="452">
        <v>4</v>
      </c>
      <c r="U14" s="377"/>
      <c r="V14" s="377"/>
    </row>
    <row r="15" spans="2:22" x14ac:dyDescent="0.2">
      <c r="B15" s="451" t="s">
        <v>361</v>
      </c>
      <c r="C15" s="443"/>
      <c r="D15" s="443">
        <v>92</v>
      </c>
      <c r="E15" s="443">
        <v>71</v>
      </c>
      <c r="F15" s="443">
        <v>89</v>
      </c>
      <c r="G15" s="443">
        <v>89</v>
      </c>
      <c r="H15" s="444">
        <f t="shared" si="0"/>
        <v>341</v>
      </c>
      <c r="I15" s="443">
        <v>99</v>
      </c>
      <c r="J15" s="443">
        <v>96</v>
      </c>
      <c r="K15" s="443">
        <v>84</v>
      </c>
      <c r="L15" s="443">
        <v>102</v>
      </c>
      <c r="M15" s="443">
        <v>93</v>
      </c>
      <c r="N15" s="444">
        <f t="shared" si="1"/>
        <v>474</v>
      </c>
      <c r="O15" s="444">
        <f t="shared" si="2"/>
        <v>815</v>
      </c>
      <c r="P15" s="445">
        <v>17</v>
      </c>
      <c r="Q15" s="443">
        <v>35</v>
      </c>
      <c r="R15" s="443">
        <v>293</v>
      </c>
      <c r="S15" s="443">
        <v>49</v>
      </c>
      <c r="T15" s="452">
        <v>1</v>
      </c>
      <c r="U15" s="377"/>
      <c r="V15" s="377"/>
    </row>
    <row r="16" spans="2:22" x14ac:dyDescent="0.2">
      <c r="B16" s="451" t="s">
        <v>362</v>
      </c>
      <c r="C16" s="443"/>
      <c r="D16" s="443">
        <v>89</v>
      </c>
      <c r="E16" s="443">
        <v>84</v>
      </c>
      <c r="F16" s="443">
        <v>88</v>
      </c>
      <c r="G16" s="443">
        <v>81</v>
      </c>
      <c r="H16" s="444">
        <f t="shared" si="0"/>
        <v>342</v>
      </c>
      <c r="I16" s="443">
        <v>88</v>
      </c>
      <c r="J16" s="443">
        <v>83</v>
      </c>
      <c r="K16" s="443">
        <v>85</v>
      </c>
      <c r="L16" s="443">
        <v>88</v>
      </c>
      <c r="M16" s="443">
        <v>85</v>
      </c>
      <c r="N16" s="444">
        <f t="shared" si="1"/>
        <v>429</v>
      </c>
      <c r="O16" s="444">
        <f t="shared" si="2"/>
        <v>771</v>
      </c>
      <c r="P16" s="445">
        <v>-6</v>
      </c>
      <c r="Q16" s="443">
        <v>31</v>
      </c>
      <c r="R16" s="443">
        <v>295</v>
      </c>
      <c r="S16" s="443">
        <v>38</v>
      </c>
      <c r="T16" s="452"/>
      <c r="U16" s="377"/>
      <c r="V16" s="377"/>
    </row>
    <row r="17" spans="2:22" x14ac:dyDescent="0.2">
      <c r="B17" s="451" t="s">
        <v>363</v>
      </c>
      <c r="C17" s="443"/>
      <c r="D17" s="443">
        <v>22</v>
      </c>
      <c r="E17" s="443">
        <v>27</v>
      </c>
      <c r="F17" s="443">
        <v>35</v>
      </c>
      <c r="G17" s="443">
        <v>20</v>
      </c>
      <c r="H17" s="444">
        <f t="shared" si="0"/>
        <v>104</v>
      </c>
      <c r="I17" s="443">
        <v>30</v>
      </c>
      <c r="J17" s="443">
        <v>25</v>
      </c>
      <c r="K17" s="443">
        <v>28</v>
      </c>
      <c r="L17" s="443">
        <v>29</v>
      </c>
      <c r="M17" s="443">
        <v>25</v>
      </c>
      <c r="N17" s="444">
        <f t="shared" si="1"/>
        <v>137</v>
      </c>
      <c r="O17" s="444">
        <f t="shared" si="2"/>
        <v>241</v>
      </c>
      <c r="P17" s="634">
        <v>-17</v>
      </c>
      <c r="Q17" s="443">
        <v>10</v>
      </c>
      <c r="R17" s="443">
        <v>129</v>
      </c>
      <c r="S17" s="443">
        <v>29</v>
      </c>
      <c r="T17" s="452"/>
      <c r="U17" s="377"/>
      <c r="V17" s="377"/>
    </row>
    <row r="18" spans="2:22" x14ac:dyDescent="0.2">
      <c r="B18" s="451" t="s">
        <v>601</v>
      </c>
      <c r="C18" s="443">
        <v>10</v>
      </c>
      <c r="D18" s="443"/>
      <c r="E18" s="443"/>
      <c r="F18" s="443"/>
      <c r="G18" s="443">
        <v>7</v>
      </c>
      <c r="H18" s="444">
        <f t="shared" si="0"/>
        <v>17</v>
      </c>
      <c r="I18" s="443"/>
      <c r="J18" s="443"/>
      <c r="K18" s="443"/>
      <c r="L18" s="443"/>
      <c r="M18" s="443"/>
      <c r="N18" s="444">
        <f t="shared" si="1"/>
        <v>0</v>
      </c>
      <c r="O18" s="444">
        <f t="shared" si="2"/>
        <v>17</v>
      </c>
      <c r="P18" s="635"/>
      <c r="Q18" s="443">
        <v>2</v>
      </c>
      <c r="R18" s="443"/>
      <c r="S18" s="443"/>
      <c r="T18" s="452"/>
    </row>
    <row r="19" spans="2:22" ht="24" x14ac:dyDescent="0.2">
      <c r="B19" s="453" t="s">
        <v>364</v>
      </c>
      <c r="C19" s="444">
        <f t="shared" ref="C19:O19" si="3">SUM(C8:C18)</f>
        <v>10</v>
      </c>
      <c r="D19" s="444">
        <f t="shared" si="3"/>
        <v>540</v>
      </c>
      <c r="E19" s="444">
        <f t="shared" si="3"/>
        <v>527</v>
      </c>
      <c r="F19" s="448">
        <f t="shared" si="3"/>
        <v>565</v>
      </c>
      <c r="G19" s="444">
        <f t="shared" si="3"/>
        <v>531</v>
      </c>
      <c r="H19" s="444">
        <f>SUM(H8:H18)</f>
        <v>2173</v>
      </c>
      <c r="I19" s="444">
        <f t="shared" si="3"/>
        <v>572</v>
      </c>
      <c r="J19" s="444">
        <f t="shared" si="3"/>
        <v>536</v>
      </c>
      <c r="K19" s="444">
        <f t="shared" si="3"/>
        <v>541</v>
      </c>
      <c r="L19" s="444">
        <f t="shared" si="3"/>
        <v>565</v>
      </c>
      <c r="M19" s="444">
        <f t="shared" si="3"/>
        <v>515</v>
      </c>
      <c r="N19" s="444">
        <f t="shared" si="3"/>
        <v>2729</v>
      </c>
      <c r="O19" s="444">
        <f t="shared" si="3"/>
        <v>4902</v>
      </c>
      <c r="P19" s="444">
        <f>SUM(P8:P18)</f>
        <v>37</v>
      </c>
      <c r="Q19" s="444">
        <f>SUM(Q8:Q18)</f>
        <v>215</v>
      </c>
      <c r="R19" s="444">
        <f>SUM(R8:R18)</f>
        <v>1957</v>
      </c>
      <c r="S19" s="444">
        <f>SUM(S8:S18)</f>
        <v>308</v>
      </c>
      <c r="T19" s="454">
        <f>SUM(T8:T18)</f>
        <v>5</v>
      </c>
    </row>
    <row r="20" spans="2:22" x14ac:dyDescent="0.2">
      <c r="B20" s="451" t="s">
        <v>365</v>
      </c>
      <c r="C20" s="443">
        <v>1</v>
      </c>
      <c r="D20" s="443">
        <v>24</v>
      </c>
      <c r="E20" s="443">
        <v>24</v>
      </c>
      <c r="F20" s="443">
        <v>26</v>
      </c>
      <c r="G20" s="443">
        <v>25</v>
      </c>
      <c r="H20" s="444">
        <f>SUM(C20:G20)</f>
        <v>100</v>
      </c>
      <c r="I20" s="443">
        <v>25</v>
      </c>
      <c r="J20" s="443">
        <v>22</v>
      </c>
      <c r="K20" s="443">
        <v>22</v>
      </c>
      <c r="L20" s="443">
        <v>22</v>
      </c>
      <c r="M20" s="443">
        <v>24</v>
      </c>
      <c r="N20" s="444">
        <f>SUM(I20:M20)</f>
        <v>115</v>
      </c>
      <c r="O20" s="444"/>
      <c r="P20" s="449"/>
      <c r="Q20" s="450">
        <f>H20+N20</f>
        <v>215</v>
      </c>
      <c r="R20" s="443"/>
      <c r="S20" s="443"/>
      <c r="T20" s="452"/>
    </row>
    <row r="21" spans="2:22" x14ac:dyDescent="0.2"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</row>
    <row r="22" spans="2:22" x14ac:dyDescent="0.2">
      <c r="B22" s="636"/>
      <c r="C22" s="63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</row>
    <row r="23" spans="2:22" ht="15" x14ac:dyDescent="0.25">
      <c r="B23" s="633"/>
      <c r="C23" s="633"/>
      <c r="D23" s="633"/>
      <c r="E23" s="633"/>
      <c r="F23" s="633"/>
      <c r="G23" s="633"/>
      <c r="H23" s="633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435"/>
    </row>
    <row r="24" spans="2:22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</row>
    <row r="25" spans="2:22" x14ac:dyDescent="0.2">
      <c r="B25" s="638"/>
      <c r="C25" s="638"/>
      <c r="D25" s="638"/>
      <c r="E25" s="638"/>
      <c r="F25" s="638"/>
      <c r="G25" s="638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</row>
    <row r="26" spans="2:22" x14ac:dyDescent="0.2"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</row>
    <row r="27" spans="2:22" x14ac:dyDescent="0.2"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</row>
  </sheetData>
  <mergeCells count="10">
    <mergeCell ref="B3:S3"/>
    <mergeCell ref="B5:T5"/>
    <mergeCell ref="B6:T6"/>
    <mergeCell ref="B26:T26"/>
    <mergeCell ref="P11:P13"/>
    <mergeCell ref="P17:P18"/>
    <mergeCell ref="B22:T22"/>
    <mergeCell ref="B23:S23"/>
    <mergeCell ref="B25:G25"/>
    <mergeCell ref="B4:T4"/>
  </mergeCells>
  <pageMargins left="0.70866141732283472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M21"/>
  <sheetViews>
    <sheetView workbookViewId="0">
      <selection activeCell="B2" sqref="B2:D23"/>
    </sheetView>
  </sheetViews>
  <sheetFormatPr defaultRowHeight="14.25" x14ac:dyDescent="0.2"/>
  <cols>
    <col min="1" max="1" width="9.140625" style="1" customWidth="1"/>
    <col min="2" max="2" width="3.42578125" style="2" customWidth="1"/>
    <col min="3" max="3" width="56.7109375" style="1" customWidth="1"/>
    <col min="4" max="4" width="15.85546875" style="271" customWidth="1"/>
    <col min="5" max="5" width="9.140625" style="1" customWidth="1"/>
    <col min="6" max="6" width="13" style="1" customWidth="1"/>
    <col min="7" max="7" width="11.7109375" style="1" customWidth="1"/>
    <col min="8" max="8" width="11.85546875" style="1" customWidth="1"/>
    <col min="9" max="9" width="12.42578125" style="1" customWidth="1"/>
    <col min="10" max="10" width="9.140625" style="1" customWidth="1"/>
    <col min="11" max="16384" width="9.140625" style="1"/>
  </cols>
  <sheetData>
    <row r="2" spans="2:13" x14ac:dyDescent="0.2">
      <c r="D2" s="271" t="s">
        <v>366</v>
      </c>
    </row>
    <row r="4" spans="2:13" ht="15" x14ac:dyDescent="0.25">
      <c r="B4" s="640" t="s">
        <v>367</v>
      </c>
      <c r="C4" s="640"/>
      <c r="D4" s="640"/>
    </row>
    <row r="5" spans="2:13" ht="15" x14ac:dyDescent="0.25">
      <c r="B5" s="134"/>
      <c r="C5" s="25"/>
      <c r="D5" s="401" t="s">
        <v>368</v>
      </c>
      <c r="M5" s="370"/>
    </row>
    <row r="6" spans="2:13" x14ac:dyDescent="0.2">
      <c r="B6" s="134">
        <v>1</v>
      </c>
      <c r="C6" s="181" t="s">
        <v>369</v>
      </c>
      <c r="D6" s="402">
        <v>38353</v>
      </c>
    </row>
    <row r="7" spans="2:13" x14ac:dyDescent="0.2">
      <c r="B7" s="134">
        <v>2</v>
      </c>
      <c r="C7" s="181" t="s">
        <v>370</v>
      </c>
      <c r="D7" s="402">
        <v>37257</v>
      </c>
      <c r="F7" s="403"/>
    </row>
    <row r="8" spans="2:13" x14ac:dyDescent="0.2">
      <c r="B8" s="134">
        <v>3</v>
      </c>
      <c r="C8" s="181" t="s">
        <v>563</v>
      </c>
      <c r="D8" s="402">
        <v>37438</v>
      </c>
    </row>
    <row r="9" spans="2:13" x14ac:dyDescent="0.2">
      <c r="B9" s="134">
        <v>4</v>
      </c>
      <c r="C9" s="181" t="s">
        <v>371</v>
      </c>
      <c r="D9" s="402">
        <v>37438</v>
      </c>
    </row>
    <row r="10" spans="2:13" x14ac:dyDescent="0.2">
      <c r="B10" s="134">
        <v>5</v>
      </c>
      <c r="C10" s="181" t="s">
        <v>561</v>
      </c>
      <c r="D10" s="402">
        <v>37438</v>
      </c>
      <c r="F10" s="403"/>
    </row>
    <row r="11" spans="2:13" x14ac:dyDescent="0.2">
      <c r="B11" s="134">
        <v>6</v>
      </c>
      <c r="C11" s="181" t="s">
        <v>554</v>
      </c>
      <c r="D11" s="402">
        <v>37438</v>
      </c>
      <c r="F11" s="403"/>
    </row>
    <row r="12" spans="2:13" x14ac:dyDescent="0.2">
      <c r="B12" s="134">
        <v>7</v>
      </c>
      <c r="C12" s="181" t="s">
        <v>553</v>
      </c>
      <c r="D12" s="402">
        <v>37438</v>
      </c>
      <c r="H12" s="403"/>
    </row>
    <row r="13" spans="2:13" x14ac:dyDescent="0.2">
      <c r="B13" s="134">
        <v>8</v>
      </c>
      <c r="C13" s="181" t="s">
        <v>555</v>
      </c>
      <c r="D13" s="402">
        <v>37438</v>
      </c>
      <c r="H13" s="403"/>
    </row>
    <row r="14" spans="2:13" x14ac:dyDescent="0.2">
      <c r="B14" s="134">
        <v>9</v>
      </c>
      <c r="C14" s="181" t="s">
        <v>556</v>
      </c>
      <c r="D14" s="402">
        <v>37438</v>
      </c>
      <c r="H14" s="403"/>
    </row>
    <row r="15" spans="2:13" x14ac:dyDescent="0.2">
      <c r="B15" s="134">
        <v>10</v>
      </c>
      <c r="C15" s="181" t="s">
        <v>562</v>
      </c>
      <c r="D15" s="402">
        <v>37438</v>
      </c>
      <c r="F15" s="403"/>
    </row>
    <row r="16" spans="2:13" x14ac:dyDescent="0.2">
      <c r="B16" s="134">
        <v>11</v>
      </c>
      <c r="C16" s="181" t="s">
        <v>557</v>
      </c>
      <c r="D16" s="402">
        <v>37438</v>
      </c>
      <c r="H16" s="403"/>
    </row>
    <row r="17" spans="2:9" x14ac:dyDescent="0.2">
      <c r="B17" s="134">
        <v>12</v>
      </c>
      <c r="C17" s="181" t="s">
        <v>558</v>
      </c>
      <c r="D17" s="402">
        <v>37438</v>
      </c>
      <c r="G17" s="403"/>
    </row>
    <row r="18" spans="2:9" x14ac:dyDescent="0.2">
      <c r="B18" s="134">
        <v>13</v>
      </c>
      <c r="C18" s="181" t="s">
        <v>559</v>
      </c>
      <c r="D18" s="402">
        <v>37438</v>
      </c>
      <c r="I18" s="403"/>
    </row>
    <row r="19" spans="2:9" x14ac:dyDescent="0.2">
      <c r="B19" s="134">
        <v>14</v>
      </c>
      <c r="C19" s="181" t="s">
        <v>560</v>
      </c>
      <c r="D19" s="402">
        <v>41640</v>
      </c>
      <c r="H19" s="403"/>
    </row>
    <row r="20" spans="2:9" x14ac:dyDescent="0.2">
      <c r="B20" s="134"/>
      <c r="C20" s="404"/>
      <c r="D20" s="401"/>
      <c r="H20" s="403"/>
    </row>
    <row r="21" spans="2:9" x14ac:dyDescent="0.2">
      <c r="B21" s="405"/>
      <c r="C21" s="406" t="s">
        <v>627</v>
      </c>
      <c r="D21" s="407"/>
      <c r="H21" s="403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D2:H31"/>
  <sheetViews>
    <sheetView workbookViewId="0">
      <selection activeCell="D2" sqref="D2:F32"/>
    </sheetView>
  </sheetViews>
  <sheetFormatPr defaultRowHeight="14.25" x14ac:dyDescent="0.2"/>
  <cols>
    <col min="1" max="2" width="9.140625" style="1" customWidth="1"/>
    <col min="3" max="4" width="9.140625" style="1"/>
    <col min="5" max="5" width="62" style="1" customWidth="1"/>
    <col min="6" max="6" width="14.28515625" style="1" customWidth="1"/>
    <col min="7" max="7" width="13.42578125" style="1" customWidth="1"/>
    <col min="8" max="16384" width="9.140625" style="1"/>
  </cols>
  <sheetData>
    <row r="2" spans="4:8" x14ac:dyDescent="0.2">
      <c r="F2" s="254" t="s">
        <v>372</v>
      </c>
    </row>
    <row r="3" spans="4:8" ht="37.5" customHeight="1" x14ac:dyDescent="0.2">
      <c r="D3" s="641" t="s">
        <v>938</v>
      </c>
      <c r="E3" s="641"/>
      <c r="F3" s="641"/>
    </row>
    <row r="4" spans="4:8" x14ac:dyDescent="0.2">
      <c r="D4" s="384"/>
      <c r="F4" s="271"/>
    </row>
    <row r="5" spans="4:8" ht="25.5" x14ac:dyDescent="0.2">
      <c r="D5" s="385" t="s">
        <v>373</v>
      </c>
      <c r="E5" s="386" t="s">
        <v>374</v>
      </c>
      <c r="F5" s="386" t="s">
        <v>939</v>
      </c>
    </row>
    <row r="6" spans="4:8" x14ac:dyDescent="0.2">
      <c r="D6" s="387">
        <v>1</v>
      </c>
      <c r="E6" s="388" t="s">
        <v>375</v>
      </c>
      <c r="F6" s="389">
        <f>F7+F8+F9+F10</f>
        <v>112557654</v>
      </c>
    </row>
    <row r="7" spans="4:8" x14ac:dyDescent="0.2">
      <c r="D7" s="134">
        <v>2</v>
      </c>
      <c r="E7" s="390" t="s">
        <v>376</v>
      </c>
      <c r="F7" s="136">
        <v>40544351</v>
      </c>
    </row>
    <row r="8" spans="4:8" x14ac:dyDescent="0.2">
      <c r="D8" s="134">
        <v>3</v>
      </c>
      <c r="E8" s="390" t="s">
        <v>377</v>
      </c>
      <c r="F8" s="136">
        <v>10208458</v>
      </c>
    </row>
    <row r="9" spans="4:8" ht="15" x14ac:dyDescent="0.25">
      <c r="D9" s="134">
        <v>4</v>
      </c>
      <c r="E9" s="390" t="s">
        <v>378</v>
      </c>
      <c r="F9" s="136">
        <v>41419239</v>
      </c>
      <c r="H9" s="374"/>
    </row>
    <row r="10" spans="4:8" x14ac:dyDescent="0.2">
      <c r="D10" s="134">
        <v>5</v>
      </c>
      <c r="E10" s="390" t="s">
        <v>379</v>
      </c>
      <c r="F10" s="136">
        <f>F11+F12</f>
        <v>20385606</v>
      </c>
    </row>
    <row r="11" spans="4:8" x14ac:dyDescent="0.2">
      <c r="D11" s="134">
        <v>6</v>
      </c>
      <c r="E11" s="390" t="s">
        <v>380</v>
      </c>
      <c r="F11" s="136">
        <v>10261658</v>
      </c>
    </row>
    <row r="12" spans="4:8" x14ac:dyDescent="0.2">
      <c r="D12" s="134">
        <v>7</v>
      </c>
      <c r="E12" s="390" t="s">
        <v>381</v>
      </c>
      <c r="F12" s="136">
        <v>10123948</v>
      </c>
    </row>
    <row r="13" spans="4:8" x14ac:dyDescent="0.2">
      <c r="D13" s="387">
        <v>8</v>
      </c>
      <c r="E13" s="388" t="s">
        <v>382</v>
      </c>
      <c r="F13" s="389">
        <f>F14+F15+F16</f>
        <v>107414203</v>
      </c>
    </row>
    <row r="14" spans="4:8" x14ac:dyDescent="0.2">
      <c r="D14" s="134">
        <v>9</v>
      </c>
      <c r="E14" s="390" t="s">
        <v>383</v>
      </c>
      <c r="F14" s="136">
        <v>73811299</v>
      </c>
    </row>
    <row r="15" spans="4:8" x14ac:dyDescent="0.2">
      <c r="D15" s="134">
        <v>10</v>
      </c>
      <c r="E15" s="390" t="s">
        <v>384</v>
      </c>
      <c r="F15" s="136">
        <v>30783069</v>
      </c>
    </row>
    <row r="16" spans="4:8" x14ac:dyDescent="0.2">
      <c r="D16" s="134">
        <v>11</v>
      </c>
      <c r="E16" s="390" t="s">
        <v>385</v>
      </c>
      <c r="F16" s="136">
        <v>2819835</v>
      </c>
    </row>
    <row r="17" spans="4:6" x14ac:dyDescent="0.2">
      <c r="D17" s="391">
        <v>12</v>
      </c>
      <c r="E17" s="392" t="s">
        <v>386</v>
      </c>
      <c r="F17" s="393">
        <f>F6-F13</f>
        <v>5143451</v>
      </c>
    </row>
    <row r="18" spans="4:6" ht="25.5" x14ac:dyDescent="0.2">
      <c r="D18" s="391">
        <v>13</v>
      </c>
      <c r="E18" s="394" t="s">
        <v>387</v>
      </c>
      <c r="F18" s="393">
        <f>F6-F10-F13+F16</f>
        <v>-12422320</v>
      </c>
    </row>
    <row r="19" spans="4:6" x14ac:dyDescent="0.2">
      <c r="D19" s="134"/>
      <c r="E19" s="395"/>
      <c r="F19" s="396"/>
    </row>
    <row r="20" spans="4:6" x14ac:dyDescent="0.2">
      <c r="D20" s="387">
        <v>14</v>
      </c>
      <c r="E20" s="397" t="s">
        <v>388</v>
      </c>
      <c r="F20" s="398">
        <f>F21-F22</f>
        <v>-1408136</v>
      </c>
    </row>
    <row r="21" spans="4:6" x14ac:dyDescent="0.2">
      <c r="D21" s="134">
        <v>15</v>
      </c>
      <c r="E21" s="390" t="s">
        <v>529</v>
      </c>
      <c r="F21" s="136">
        <v>835611</v>
      </c>
    </row>
    <row r="22" spans="4:6" x14ac:dyDescent="0.2">
      <c r="D22" s="134">
        <v>16</v>
      </c>
      <c r="E22" s="390" t="s">
        <v>530</v>
      </c>
      <c r="F22" s="136">
        <v>2243747</v>
      </c>
    </row>
    <row r="23" spans="4:6" x14ac:dyDescent="0.2">
      <c r="D23" s="387">
        <v>17</v>
      </c>
      <c r="E23" s="397" t="s">
        <v>389</v>
      </c>
      <c r="F23" s="398">
        <f>F25-F24</f>
        <v>-5520266</v>
      </c>
    </row>
    <row r="24" spans="4:6" x14ac:dyDescent="0.2">
      <c r="D24" s="134">
        <v>18</v>
      </c>
      <c r="E24" s="390" t="s">
        <v>531</v>
      </c>
      <c r="F24" s="136">
        <v>9988021</v>
      </c>
    </row>
    <row r="25" spans="4:6" x14ac:dyDescent="0.2">
      <c r="D25" s="134">
        <v>19</v>
      </c>
      <c r="E25" s="390" t="s">
        <v>532</v>
      </c>
      <c r="F25" s="136">
        <v>4467755</v>
      </c>
    </row>
    <row r="26" spans="4:6" x14ac:dyDescent="0.2">
      <c r="D26" s="387">
        <v>20</v>
      </c>
      <c r="E26" s="388" t="s">
        <v>390</v>
      </c>
      <c r="F26" s="389">
        <f>F20+F23</f>
        <v>-6928402</v>
      </c>
    </row>
    <row r="27" spans="4:6" ht="15" x14ac:dyDescent="0.2">
      <c r="D27" s="399">
        <v>21</v>
      </c>
      <c r="E27" s="399" t="s">
        <v>391</v>
      </c>
      <c r="F27" s="400">
        <f>F18+F26</f>
        <v>-19350722</v>
      </c>
    </row>
    <row r="29" spans="4:6" ht="48" customHeight="1" x14ac:dyDescent="0.2">
      <c r="D29" s="642" t="s">
        <v>392</v>
      </c>
      <c r="E29" s="642"/>
      <c r="F29" s="642"/>
    </row>
    <row r="30" spans="4:6" ht="107.25" customHeight="1" x14ac:dyDescent="0.2">
      <c r="D30" s="642" t="s">
        <v>393</v>
      </c>
      <c r="E30" s="642"/>
      <c r="F30" s="642"/>
    </row>
    <row r="31" spans="4:6" ht="29.25" customHeight="1" x14ac:dyDescent="0.2">
      <c r="D31" s="642" t="s">
        <v>394</v>
      </c>
      <c r="E31" s="642"/>
      <c r="F31" s="642"/>
    </row>
  </sheetData>
  <mergeCells count="4">
    <mergeCell ref="D3:F3"/>
    <mergeCell ref="D29:F29"/>
    <mergeCell ref="D30:F30"/>
    <mergeCell ref="D31:F31"/>
  </mergeCells>
  <phoneticPr fontId="22" type="noConversion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L82"/>
  <sheetViews>
    <sheetView workbookViewId="0"/>
  </sheetViews>
  <sheetFormatPr defaultRowHeight="14.25" x14ac:dyDescent="0.2"/>
  <cols>
    <col min="1" max="1" width="9.140625" style="1" customWidth="1"/>
    <col min="2" max="2" width="22.7109375" style="1" customWidth="1"/>
    <col min="3" max="3" width="12.42578125" style="1" customWidth="1"/>
    <col min="4" max="4" width="13.28515625" style="1" customWidth="1"/>
    <col min="5" max="5" width="13.5703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x14ac:dyDescent="0.2">
      <c r="G2" s="35" t="s">
        <v>68</v>
      </c>
    </row>
    <row r="3" spans="2:11" ht="23.25" customHeight="1" x14ac:dyDescent="0.2">
      <c r="B3" s="544" t="s">
        <v>69</v>
      </c>
      <c r="C3" s="544"/>
      <c r="D3" s="544"/>
      <c r="E3" s="544"/>
      <c r="F3" s="544"/>
      <c r="G3" s="544"/>
      <c r="H3" s="14"/>
      <c r="I3" s="14"/>
      <c r="J3" s="14"/>
      <c r="K3" s="14"/>
    </row>
    <row r="4" spans="2:11" ht="21.75" customHeight="1" x14ac:dyDescent="0.2"/>
    <row r="5" spans="2:11" s="15" customFormat="1" ht="18.75" customHeight="1" x14ac:dyDescent="0.2">
      <c r="B5" s="545" t="s">
        <v>70</v>
      </c>
      <c r="C5" s="545"/>
      <c r="D5" s="545"/>
      <c r="E5" s="179">
        <f>E6+E13+E17+E19+E24+E30+E22+E12+E21</f>
        <v>2132660.9600000004</v>
      </c>
      <c r="F5" s="35"/>
      <c r="G5" s="99"/>
    </row>
    <row r="6" spans="2:11" x14ac:dyDescent="0.2">
      <c r="B6" s="539" t="s">
        <v>71</v>
      </c>
      <c r="C6" s="539"/>
      <c r="D6" s="539"/>
      <c r="E6" s="180">
        <f>SUM(E7:E11)</f>
        <v>81017</v>
      </c>
      <c r="F6" s="35"/>
      <c r="G6" s="35"/>
    </row>
    <row r="7" spans="2:11" x14ac:dyDescent="0.2">
      <c r="B7" s="538" t="s">
        <v>404</v>
      </c>
      <c r="C7" s="538"/>
      <c r="D7" s="538"/>
      <c r="E7" s="48">
        <v>12337.15</v>
      </c>
      <c r="F7" s="35"/>
      <c r="G7" s="35"/>
    </row>
    <row r="8" spans="2:11" x14ac:dyDescent="0.2">
      <c r="B8" s="538" t="s">
        <v>72</v>
      </c>
      <c r="C8" s="538"/>
      <c r="D8" s="538"/>
      <c r="E8" s="48">
        <v>44195.63</v>
      </c>
      <c r="F8" s="35"/>
      <c r="G8" s="35"/>
    </row>
    <row r="9" spans="2:11" x14ac:dyDescent="0.2">
      <c r="B9" s="538" t="s">
        <v>73</v>
      </c>
      <c r="C9" s="538"/>
      <c r="D9" s="538"/>
      <c r="E9" s="48">
        <v>5726.41</v>
      </c>
      <c r="F9" s="35"/>
      <c r="G9" s="35"/>
    </row>
    <row r="10" spans="2:11" x14ac:dyDescent="0.2">
      <c r="B10" s="538" t="s">
        <v>74</v>
      </c>
      <c r="C10" s="538"/>
      <c r="D10" s="538"/>
      <c r="E10" s="48">
        <v>17767.810000000001</v>
      </c>
      <c r="F10" s="35"/>
      <c r="G10" s="35"/>
    </row>
    <row r="11" spans="2:11" x14ac:dyDescent="0.2">
      <c r="B11" s="538" t="s">
        <v>75</v>
      </c>
      <c r="C11" s="538"/>
      <c r="D11" s="538"/>
      <c r="E11" s="48">
        <v>990</v>
      </c>
      <c r="F11" s="35"/>
      <c r="G11" s="35"/>
    </row>
    <row r="12" spans="2:11" x14ac:dyDescent="0.2">
      <c r="B12" s="539" t="s">
        <v>474</v>
      </c>
      <c r="C12" s="539"/>
      <c r="D12" s="539"/>
      <c r="E12" s="180">
        <v>0</v>
      </c>
      <c r="F12" s="35"/>
      <c r="G12" s="35"/>
    </row>
    <row r="13" spans="2:11" x14ac:dyDescent="0.2">
      <c r="B13" s="539" t="s">
        <v>76</v>
      </c>
      <c r="C13" s="539"/>
      <c r="D13" s="539"/>
      <c r="E13" s="180">
        <f>SUM(E14:E16)</f>
        <v>743535.5</v>
      </c>
      <c r="F13" s="35"/>
      <c r="G13" s="35"/>
    </row>
    <row r="14" spans="2:11" x14ac:dyDescent="0.2">
      <c r="B14" s="538" t="s">
        <v>77</v>
      </c>
      <c r="C14" s="538"/>
      <c r="D14" s="538"/>
      <c r="E14" s="48">
        <v>436261.35</v>
      </c>
      <c r="F14" s="35"/>
      <c r="G14" s="35"/>
    </row>
    <row r="15" spans="2:11" x14ac:dyDescent="0.2">
      <c r="B15" s="538" t="s">
        <v>78</v>
      </c>
      <c r="C15" s="538"/>
      <c r="D15" s="538"/>
      <c r="E15" s="48">
        <v>307274.15000000002</v>
      </c>
      <c r="F15" s="35"/>
      <c r="G15" s="35"/>
    </row>
    <row r="16" spans="2:11" x14ac:dyDescent="0.2">
      <c r="B16" s="538" t="s">
        <v>79</v>
      </c>
      <c r="C16" s="538"/>
      <c r="D16" s="538"/>
      <c r="E16" s="48"/>
      <c r="F16" s="35"/>
      <c r="G16" s="35"/>
    </row>
    <row r="17" spans="2:7" x14ac:dyDescent="0.2">
      <c r="B17" s="539" t="s">
        <v>80</v>
      </c>
      <c r="C17" s="539"/>
      <c r="D17" s="539"/>
      <c r="E17" s="180">
        <f>E18</f>
        <v>200015.52</v>
      </c>
      <c r="F17" s="35"/>
      <c r="G17" s="35"/>
    </row>
    <row r="18" spans="2:7" ht="31.5" customHeight="1" x14ac:dyDescent="0.2">
      <c r="B18" s="538" t="s">
        <v>81</v>
      </c>
      <c r="C18" s="538"/>
      <c r="D18" s="538"/>
      <c r="E18" s="136">
        <v>200015.52</v>
      </c>
      <c r="F18" s="35"/>
      <c r="G18" s="35"/>
    </row>
    <row r="19" spans="2:7" x14ac:dyDescent="0.2">
      <c r="B19" s="539" t="s">
        <v>82</v>
      </c>
      <c r="C19" s="539"/>
      <c r="D19" s="539"/>
      <c r="E19" s="180">
        <f>E20</f>
        <v>2107.4</v>
      </c>
      <c r="F19" s="35"/>
      <c r="G19" s="35"/>
    </row>
    <row r="20" spans="2:7" x14ac:dyDescent="0.2">
      <c r="B20" s="540" t="s">
        <v>83</v>
      </c>
      <c r="C20" s="540"/>
      <c r="D20" s="540"/>
      <c r="E20" s="48">
        <v>2107.4</v>
      </c>
      <c r="F20" s="35"/>
      <c r="G20" s="35"/>
    </row>
    <row r="21" spans="2:7" x14ac:dyDescent="0.2">
      <c r="B21" s="539" t="s">
        <v>498</v>
      </c>
      <c r="C21" s="539"/>
      <c r="D21" s="539"/>
      <c r="E21" s="180">
        <v>12817.95</v>
      </c>
      <c r="F21" s="35"/>
      <c r="G21" s="35"/>
    </row>
    <row r="22" spans="2:7" x14ac:dyDescent="0.2">
      <c r="B22" s="539" t="s">
        <v>84</v>
      </c>
      <c r="C22" s="539"/>
      <c r="D22" s="539"/>
      <c r="E22" s="180">
        <f>E23</f>
        <v>7418.4</v>
      </c>
      <c r="F22" s="35"/>
      <c r="G22" s="35"/>
    </row>
    <row r="23" spans="2:7" x14ac:dyDescent="0.2">
      <c r="B23" s="540" t="s">
        <v>85</v>
      </c>
      <c r="C23" s="540"/>
      <c r="D23" s="540"/>
      <c r="E23" s="48">
        <v>7418.4</v>
      </c>
      <c r="F23" s="35"/>
      <c r="G23" s="35"/>
    </row>
    <row r="24" spans="2:7" x14ac:dyDescent="0.2">
      <c r="B24" s="539" t="s">
        <v>86</v>
      </c>
      <c r="C24" s="539"/>
      <c r="D24" s="539"/>
      <c r="E24" s="180">
        <f>SUM(E25:E29)</f>
        <v>432480.24</v>
      </c>
      <c r="F24" s="35"/>
      <c r="G24" s="35"/>
    </row>
    <row r="25" spans="2:7" x14ac:dyDescent="0.2">
      <c r="B25" s="538" t="s">
        <v>87</v>
      </c>
      <c r="C25" s="538"/>
      <c r="D25" s="538"/>
      <c r="E25" s="48">
        <v>167896.64</v>
      </c>
      <c r="F25" s="35"/>
      <c r="G25" s="35"/>
    </row>
    <row r="26" spans="2:7" x14ac:dyDescent="0.2">
      <c r="B26" s="538" t="s">
        <v>88</v>
      </c>
      <c r="C26" s="538"/>
      <c r="D26" s="538"/>
      <c r="E26" s="48">
        <v>190440.22</v>
      </c>
      <c r="F26" s="35"/>
      <c r="G26" s="35"/>
    </row>
    <row r="27" spans="2:7" x14ac:dyDescent="0.2">
      <c r="B27" s="538" t="s">
        <v>405</v>
      </c>
      <c r="C27" s="538"/>
      <c r="D27" s="538"/>
      <c r="E27" s="48">
        <v>67442.52</v>
      </c>
      <c r="F27" s="35"/>
      <c r="G27" s="35"/>
    </row>
    <row r="28" spans="2:7" ht="15.75" customHeight="1" x14ac:dyDescent="0.2">
      <c r="B28" s="538" t="s">
        <v>497</v>
      </c>
      <c r="C28" s="538"/>
      <c r="D28" s="538"/>
      <c r="E28" s="48">
        <v>6661.44</v>
      </c>
      <c r="F28" s="35"/>
      <c r="G28" s="35"/>
    </row>
    <row r="29" spans="2:7" x14ac:dyDescent="0.2">
      <c r="B29" s="538" t="s">
        <v>89</v>
      </c>
      <c r="C29" s="538"/>
      <c r="D29" s="538"/>
      <c r="E29" s="48">
        <v>39.42</v>
      </c>
      <c r="F29" s="35"/>
      <c r="G29" s="35"/>
    </row>
    <row r="30" spans="2:7" x14ac:dyDescent="0.2">
      <c r="B30" s="539" t="s">
        <v>90</v>
      </c>
      <c r="C30" s="539"/>
      <c r="D30" s="539"/>
      <c r="E30" s="180">
        <f>SUM(E31:E37)</f>
        <v>653268.94999999995</v>
      </c>
      <c r="F30" s="35"/>
      <c r="G30" s="35"/>
    </row>
    <row r="31" spans="2:7" x14ac:dyDescent="0.2">
      <c r="B31" s="538" t="s">
        <v>51</v>
      </c>
      <c r="C31" s="538"/>
      <c r="D31" s="538"/>
      <c r="E31" s="48">
        <v>29.7</v>
      </c>
      <c r="F31" s="35"/>
      <c r="G31" s="35"/>
    </row>
    <row r="32" spans="2:7" ht="15" customHeight="1" x14ac:dyDescent="0.2">
      <c r="B32" s="538" t="s">
        <v>630</v>
      </c>
      <c r="C32" s="538"/>
      <c r="D32" s="538"/>
      <c r="E32" s="48">
        <v>2532.12</v>
      </c>
      <c r="F32" s="35"/>
      <c r="G32" s="35"/>
    </row>
    <row r="33" spans="2:12" x14ac:dyDescent="0.2">
      <c r="B33" s="101" t="s">
        <v>50</v>
      </c>
      <c r="C33" s="101"/>
      <c r="D33" s="101"/>
      <c r="E33" s="48">
        <v>3173.46</v>
      </c>
      <c r="F33" s="35"/>
      <c r="G33" s="35"/>
    </row>
    <row r="34" spans="2:12" ht="15" customHeight="1" x14ac:dyDescent="0.2">
      <c r="B34" s="181" t="s">
        <v>631</v>
      </c>
      <c r="C34" s="181"/>
      <c r="D34" s="181"/>
      <c r="E34" s="48">
        <v>11476.57</v>
      </c>
      <c r="F34" s="35"/>
      <c r="G34" s="35"/>
    </row>
    <row r="35" spans="2:12" x14ac:dyDescent="0.2">
      <c r="B35" s="542" t="s">
        <v>632</v>
      </c>
      <c r="C35" s="542"/>
      <c r="D35" s="542"/>
      <c r="E35" s="48">
        <v>4700</v>
      </c>
      <c r="F35" s="35"/>
      <c r="G35" s="35"/>
    </row>
    <row r="36" spans="2:12" x14ac:dyDescent="0.2">
      <c r="B36" s="543" t="s">
        <v>633</v>
      </c>
      <c r="C36" s="543"/>
      <c r="D36" s="543"/>
      <c r="E36" s="182">
        <f>568105.2+63251.9</f>
        <v>631357.1</v>
      </c>
      <c r="F36" s="35"/>
      <c r="G36" s="35"/>
    </row>
    <row r="37" spans="2:12" x14ac:dyDescent="0.2">
      <c r="B37" s="541"/>
      <c r="C37" s="541"/>
      <c r="D37" s="541"/>
      <c r="E37" s="183"/>
      <c r="F37" s="35"/>
      <c r="G37" s="99"/>
    </row>
    <row r="38" spans="2:12" x14ac:dyDescent="0.2">
      <c r="B38" s="35"/>
      <c r="C38" s="35"/>
      <c r="D38" s="35"/>
      <c r="E38" s="35"/>
      <c r="F38" s="35"/>
      <c r="G38" s="35"/>
    </row>
    <row r="39" spans="2:12" x14ac:dyDescent="0.2">
      <c r="B39" s="35"/>
      <c r="C39" s="35"/>
      <c r="D39" s="35"/>
      <c r="E39" s="35"/>
      <c r="F39" s="35"/>
      <c r="G39" s="35"/>
    </row>
    <row r="40" spans="2:12" s="2" customFormat="1" ht="63.75" x14ac:dyDescent="0.25">
      <c r="B40" s="52" t="s">
        <v>52</v>
      </c>
      <c r="C40" s="37" t="s">
        <v>475</v>
      </c>
      <c r="D40" s="37" t="s">
        <v>453</v>
      </c>
      <c r="E40" s="37" t="s">
        <v>454</v>
      </c>
      <c r="F40" s="37" t="s">
        <v>634</v>
      </c>
      <c r="G40" s="37" t="s">
        <v>455</v>
      </c>
    </row>
    <row r="41" spans="2:12" ht="17.25" customHeight="1" x14ac:dyDescent="0.2">
      <c r="B41" s="184" t="s">
        <v>53</v>
      </c>
      <c r="C41" s="185">
        <v>123213.32</v>
      </c>
      <c r="D41" s="185">
        <v>53530.11</v>
      </c>
      <c r="E41" s="185">
        <v>62317.919999999998</v>
      </c>
      <c r="F41" s="185">
        <v>0</v>
      </c>
      <c r="G41" s="185">
        <v>626390.87</v>
      </c>
    </row>
    <row r="42" spans="2:12" x14ac:dyDescent="0.2">
      <c r="B42" s="184" t="s">
        <v>54</v>
      </c>
      <c r="C42" s="185">
        <v>46615.21</v>
      </c>
      <c r="D42" s="185">
        <v>19634.61</v>
      </c>
      <c r="E42" s="185">
        <v>23156.53</v>
      </c>
      <c r="F42" s="185">
        <v>748.04</v>
      </c>
      <c r="G42" s="185">
        <v>236759.64</v>
      </c>
    </row>
    <row r="43" spans="2:12" x14ac:dyDescent="0.2">
      <c r="B43" s="184" t="s">
        <v>55</v>
      </c>
      <c r="C43" s="185">
        <f>SUM(C44:C50)</f>
        <v>139049.55000000002</v>
      </c>
      <c r="D43" s="185">
        <f>SUM(D44:D50)</f>
        <v>37295.54</v>
      </c>
      <c r="E43" s="185">
        <f>SUM(E44:E50)</f>
        <v>9901.07</v>
      </c>
      <c r="F43" s="185">
        <f>SUM(F44:F50)</f>
        <v>2081.25</v>
      </c>
      <c r="G43" s="185">
        <f>SUM(G44:G50)</f>
        <v>401276.02</v>
      </c>
    </row>
    <row r="44" spans="2:12" s="8" customFormat="1" x14ac:dyDescent="0.25">
      <c r="B44" s="57" t="s">
        <v>91</v>
      </c>
      <c r="C44" s="42">
        <v>0</v>
      </c>
      <c r="D44" s="42">
        <v>0</v>
      </c>
      <c r="E44" s="42">
        <v>298.8</v>
      </c>
      <c r="F44" s="42">
        <v>0</v>
      </c>
      <c r="G44" s="42">
        <v>0</v>
      </c>
    </row>
    <row r="45" spans="2:12" s="8" customFormat="1" ht="25.5" x14ac:dyDescent="0.25">
      <c r="B45" s="57" t="s">
        <v>56</v>
      </c>
      <c r="C45" s="42">
        <v>25376.5</v>
      </c>
      <c r="D45" s="42">
        <v>15586.63</v>
      </c>
      <c r="E45" s="42">
        <v>690.51</v>
      </c>
      <c r="F45" s="42">
        <v>0</v>
      </c>
      <c r="G45" s="42">
        <v>101117.34</v>
      </c>
    </row>
    <row r="46" spans="2:12" s="8" customFormat="1" x14ac:dyDescent="0.25">
      <c r="B46" s="57" t="s">
        <v>57</v>
      </c>
      <c r="C46" s="42">
        <v>25805.85</v>
      </c>
      <c r="D46" s="42">
        <v>7907.11</v>
      </c>
      <c r="E46" s="42">
        <v>4977.2700000000004</v>
      </c>
      <c r="F46" s="42">
        <v>0</v>
      </c>
      <c r="G46" s="42">
        <v>45867.76</v>
      </c>
    </row>
    <row r="47" spans="2:12" s="8" customFormat="1" x14ac:dyDescent="0.25">
      <c r="B47" s="57" t="s">
        <v>58</v>
      </c>
      <c r="C47" s="42">
        <v>0</v>
      </c>
      <c r="D47" s="42">
        <v>1165.97</v>
      </c>
      <c r="E47" s="42">
        <v>0</v>
      </c>
      <c r="F47" s="42">
        <v>0</v>
      </c>
      <c r="G47" s="42">
        <v>2425.33</v>
      </c>
      <c r="L47" s="84"/>
    </row>
    <row r="48" spans="2:12" s="8" customFormat="1" ht="24" customHeight="1" x14ac:dyDescent="0.25">
      <c r="B48" s="57" t="s">
        <v>59</v>
      </c>
      <c r="C48" s="42">
        <v>77293.600000000006</v>
      </c>
      <c r="D48" s="42">
        <v>2130.04</v>
      </c>
      <c r="E48" s="42">
        <v>0</v>
      </c>
      <c r="F48" s="42">
        <v>0</v>
      </c>
      <c r="G48" s="42">
        <v>6283.75</v>
      </c>
    </row>
    <row r="49" spans="2:7" s="8" customFormat="1" ht="15.75" customHeight="1" x14ac:dyDescent="0.25">
      <c r="B49" s="57" t="s">
        <v>60</v>
      </c>
      <c r="C49" s="42">
        <v>0</v>
      </c>
      <c r="D49" s="42">
        <v>0</v>
      </c>
      <c r="E49" s="42">
        <v>0</v>
      </c>
      <c r="F49" s="42">
        <v>0</v>
      </c>
      <c r="G49" s="42">
        <v>320</v>
      </c>
    </row>
    <row r="50" spans="2:7" x14ac:dyDescent="0.2">
      <c r="B50" s="57" t="s">
        <v>61</v>
      </c>
      <c r="C50" s="26">
        <v>10573.6</v>
      </c>
      <c r="D50" s="26">
        <v>10505.79</v>
      </c>
      <c r="E50" s="26">
        <v>3934.49</v>
      </c>
      <c r="F50" s="26">
        <v>2081.25</v>
      </c>
      <c r="G50" s="26">
        <v>245261.84</v>
      </c>
    </row>
    <row r="51" spans="2:7" x14ac:dyDescent="0.2">
      <c r="B51" s="186" t="s">
        <v>62</v>
      </c>
      <c r="C51" s="187">
        <v>4914.12</v>
      </c>
      <c r="D51" s="187">
        <v>4001.44</v>
      </c>
      <c r="E51" s="187">
        <v>2697.93</v>
      </c>
      <c r="F51" s="187">
        <v>0</v>
      </c>
      <c r="G51" s="187">
        <v>50016.06</v>
      </c>
    </row>
    <row r="52" spans="2:7" x14ac:dyDescent="0.2">
      <c r="B52" s="63" t="s">
        <v>92</v>
      </c>
      <c r="C52" s="65">
        <f>C41+C42+C43+C51</f>
        <v>313792.2</v>
      </c>
      <c r="D52" s="65">
        <f>D41+D42+D43+D51</f>
        <v>114461.70000000001</v>
      </c>
      <c r="E52" s="65">
        <f>E41+E42+E43+E51</f>
        <v>98073.449999999983</v>
      </c>
      <c r="F52" s="65">
        <f>F41+F42+F43+F51</f>
        <v>2829.29</v>
      </c>
      <c r="G52" s="65">
        <f>G41+G42+G43+G51</f>
        <v>1314442.5900000001</v>
      </c>
    </row>
    <row r="53" spans="2:7" x14ac:dyDescent="0.2">
      <c r="B53" s="63" t="s">
        <v>94</v>
      </c>
      <c r="C53" s="65">
        <v>10879.76</v>
      </c>
      <c r="D53" s="65">
        <v>2500</v>
      </c>
      <c r="E53" s="65">
        <v>5099.46</v>
      </c>
      <c r="F53" s="65">
        <v>0</v>
      </c>
      <c r="G53" s="65">
        <v>0</v>
      </c>
    </row>
    <row r="54" spans="2:7" x14ac:dyDescent="0.2">
      <c r="B54" s="35"/>
      <c r="C54" s="35"/>
      <c r="D54" s="35"/>
      <c r="E54" s="35"/>
      <c r="F54" s="35"/>
      <c r="G54" s="35"/>
    </row>
    <row r="55" spans="2:7" x14ac:dyDescent="0.2">
      <c r="B55" s="35"/>
      <c r="C55" s="35"/>
      <c r="D55" s="35"/>
      <c r="E55" s="35"/>
      <c r="F55" s="35"/>
      <c r="G55" s="35"/>
    </row>
    <row r="56" spans="2:7" x14ac:dyDescent="0.2">
      <c r="B56" s="35"/>
      <c r="C56" s="35"/>
      <c r="D56" s="35"/>
      <c r="E56" s="35"/>
      <c r="F56" s="35"/>
      <c r="G56" s="35"/>
    </row>
    <row r="57" spans="2:7" x14ac:dyDescent="0.2">
      <c r="B57" s="35"/>
      <c r="C57" s="35"/>
      <c r="D57" s="35"/>
      <c r="E57" s="35"/>
      <c r="F57" s="35"/>
      <c r="G57" s="35"/>
    </row>
    <row r="58" spans="2:7" x14ac:dyDescent="0.2">
      <c r="B58" s="35"/>
      <c r="C58" s="35"/>
      <c r="D58" s="35"/>
      <c r="E58" s="35"/>
      <c r="F58" s="35"/>
      <c r="G58" s="35"/>
    </row>
    <row r="59" spans="2:7" x14ac:dyDescent="0.2">
      <c r="B59" s="35"/>
      <c r="C59" s="35"/>
      <c r="D59" s="35"/>
      <c r="E59" s="35"/>
      <c r="F59" s="35"/>
      <c r="G59" s="35"/>
    </row>
    <row r="60" spans="2:7" x14ac:dyDescent="0.2">
      <c r="B60" s="35"/>
      <c r="C60" s="35"/>
      <c r="D60" s="35"/>
      <c r="E60" s="35"/>
      <c r="F60" s="35"/>
      <c r="G60" s="35"/>
    </row>
    <row r="61" spans="2:7" x14ac:dyDescent="0.2">
      <c r="B61" s="35"/>
      <c r="C61" s="35"/>
      <c r="D61" s="35"/>
      <c r="E61" s="35"/>
      <c r="F61" s="35"/>
      <c r="G61" s="35"/>
    </row>
    <row r="62" spans="2:7" ht="63.75" x14ac:dyDescent="0.2">
      <c r="B62" s="52" t="s">
        <v>52</v>
      </c>
      <c r="C62" s="37" t="s">
        <v>459</v>
      </c>
      <c r="D62" s="37" t="s">
        <v>456</v>
      </c>
      <c r="E62" s="37" t="s">
        <v>457</v>
      </c>
      <c r="F62" s="37" t="s">
        <v>458</v>
      </c>
      <c r="G62" s="188" t="s">
        <v>93</v>
      </c>
    </row>
    <row r="63" spans="2:7" ht="25.5" x14ac:dyDescent="0.2">
      <c r="B63" s="184" t="s">
        <v>53</v>
      </c>
      <c r="C63" s="185">
        <v>1175661.17</v>
      </c>
      <c r="D63" s="185">
        <v>766281.25</v>
      </c>
      <c r="E63" s="185">
        <v>18154.41</v>
      </c>
      <c r="F63" s="185">
        <v>149247.85999999999</v>
      </c>
      <c r="G63" s="189">
        <f t="shared" ref="G63:G75" si="0">C41+D41+E41+F41+C63+D63+E63+F63+G41</f>
        <v>2974796.91</v>
      </c>
    </row>
    <row r="64" spans="2:7" x14ac:dyDescent="0.2">
      <c r="B64" s="184" t="s">
        <v>54</v>
      </c>
      <c r="C64" s="185">
        <v>430790.57</v>
      </c>
      <c r="D64" s="185">
        <v>277063.02</v>
      </c>
      <c r="E64" s="185">
        <v>7038.25</v>
      </c>
      <c r="F64" s="185">
        <v>59928.39</v>
      </c>
      <c r="G64" s="189">
        <f t="shared" si="0"/>
        <v>1101734.26</v>
      </c>
    </row>
    <row r="65" spans="2:9" x14ac:dyDescent="0.2">
      <c r="B65" s="184" t="s">
        <v>55</v>
      </c>
      <c r="C65" s="185">
        <f>SUM(C66:C72)</f>
        <v>761767.15</v>
      </c>
      <c r="D65" s="185">
        <f>SUM(D66:D72)</f>
        <v>33515.509999999995</v>
      </c>
      <c r="E65" s="185">
        <f>SUM(E66:E72)</f>
        <v>4418.2700000000004</v>
      </c>
      <c r="F65" s="185">
        <f>SUM(F66:F72)</f>
        <v>27738.469999999998</v>
      </c>
      <c r="G65" s="189">
        <f t="shared" si="0"/>
        <v>1417042.83</v>
      </c>
    </row>
    <row r="66" spans="2:9" s="8" customFormat="1" x14ac:dyDescent="0.25">
      <c r="B66" s="57" t="s">
        <v>91</v>
      </c>
      <c r="C66" s="42">
        <v>28.2</v>
      </c>
      <c r="D66" s="42">
        <v>156</v>
      </c>
      <c r="E66" s="42">
        <v>0</v>
      </c>
      <c r="F66" s="42">
        <v>59.8</v>
      </c>
      <c r="G66" s="456">
        <f t="shared" si="0"/>
        <v>542.79999999999995</v>
      </c>
    </row>
    <row r="67" spans="2:9" s="8" customFormat="1" ht="25.5" x14ac:dyDescent="0.25">
      <c r="B67" s="57" t="s">
        <v>56</v>
      </c>
      <c r="C67" s="42">
        <v>137689.42000000001</v>
      </c>
      <c r="D67" s="42">
        <v>577.67999999999995</v>
      </c>
      <c r="E67" s="42">
        <v>13.3</v>
      </c>
      <c r="F67" s="42">
        <v>1211.19</v>
      </c>
      <c r="G67" s="456">
        <f t="shared" si="0"/>
        <v>282262.56999999995</v>
      </c>
    </row>
    <row r="68" spans="2:9" s="8" customFormat="1" x14ac:dyDescent="0.25">
      <c r="B68" s="57" t="s">
        <v>57</v>
      </c>
      <c r="C68" s="42">
        <v>93539.76</v>
      </c>
      <c r="D68" s="42">
        <v>4925.26</v>
      </c>
      <c r="E68" s="42">
        <v>80</v>
      </c>
      <c r="F68" s="42">
        <v>2947.99</v>
      </c>
      <c r="G68" s="456">
        <f t="shared" si="0"/>
        <v>186051</v>
      </c>
    </row>
    <row r="69" spans="2:9" s="8" customFormat="1" x14ac:dyDescent="0.25">
      <c r="B69" s="57" t="s">
        <v>58</v>
      </c>
      <c r="C69" s="42">
        <v>1951.22</v>
      </c>
      <c r="D69" s="42">
        <v>6048.2</v>
      </c>
      <c r="E69" s="42">
        <v>3130.28</v>
      </c>
      <c r="F69" s="42">
        <v>1067.57</v>
      </c>
      <c r="G69" s="456">
        <f t="shared" si="0"/>
        <v>15788.57</v>
      </c>
    </row>
    <row r="70" spans="2:9" s="8" customFormat="1" ht="22.5" customHeight="1" x14ac:dyDescent="0.25">
      <c r="B70" s="57" t="s">
        <v>59</v>
      </c>
      <c r="C70" s="42">
        <v>141532.03</v>
      </c>
      <c r="D70" s="42">
        <v>0</v>
      </c>
      <c r="E70" s="42">
        <v>0</v>
      </c>
      <c r="F70" s="42">
        <v>0</v>
      </c>
      <c r="G70" s="456">
        <f t="shared" si="0"/>
        <v>227239.41999999998</v>
      </c>
    </row>
    <row r="71" spans="2:9" s="8" customFormat="1" ht="15.75" customHeight="1" x14ac:dyDescent="0.25">
      <c r="B71" s="57" t="s">
        <v>60</v>
      </c>
      <c r="C71" s="42">
        <v>685</v>
      </c>
      <c r="D71" s="42">
        <v>0</v>
      </c>
      <c r="E71" s="42">
        <v>0</v>
      </c>
      <c r="F71" s="42">
        <v>0</v>
      </c>
      <c r="G71" s="456">
        <f t="shared" si="0"/>
        <v>1005</v>
      </c>
    </row>
    <row r="72" spans="2:9" s="8" customFormat="1" x14ac:dyDescent="0.25">
      <c r="B72" s="57" t="s">
        <v>61</v>
      </c>
      <c r="C72" s="42">
        <v>386341.52</v>
      </c>
      <c r="D72" s="42">
        <v>21808.37</v>
      </c>
      <c r="E72" s="42">
        <v>1194.69</v>
      </c>
      <c r="F72" s="42">
        <v>22451.919999999998</v>
      </c>
      <c r="G72" s="456">
        <f t="shared" si="0"/>
        <v>704153.47</v>
      </c>
    </row>
    <row r="73" spans="2:9" x14ac:dyDescent="0.2">
      <c r="B73" s="186" t="s">
        <v>62</v>
      </c>
      <c r="C73" s="187">
        <v>106541.54</v>
      </c>
      <c r="D73" s="187">
        <v>77658.03</v>
      </c>
      <c r="E73" s="187">
        <v>0</v>
      </c>
      <c r="F73" s="187">
        <v>4356.6499999999996</v>
      </c>
      <c r="G73" s="191">
        <f t="shared" si="0"/>
        <v>250185.77</v>
      </c>
    </row>
    <row r="74" spans="2:9" x14ac:dyDescent="0.2">
      <c r="B74" s="63" t="s">
        <v>92</v>
      </c>
      <c r="C74" s="65">
        <f>C63+C64+C65+C73</f>
        <v>2474760.4300000002</v>
      </c>
      <c r="D74" s="65">
        <f>D63+D64+D65+D73</f>
        <v>1154517.81</v>
      </c>
      <c r="E74" s="65">
        <f>E63+E64+E65+E73</f>
        <v>29610.93</v>
      </c>
      <c r="F74" s="65">
        <f>F63+F64+F65+F73</f>
        <v>241271.37</v>
      </c>
      <c r="G74" s="75">
        <f t="shared" si="0"/>
        <v>5743759.7700000005</v>
      </c>
      <c r="I74" s="4"/>
    </row>
    <row r="75" spans="2:9" x14ac:dyDescent="0.2">
      <c r="B75" s="63" t="s">
        <v>94</v>
      </c>
      <c r="C75" s="65">
        <v>122612.39</v>
      </c>
      <c r="D75" s="65">
        <v>0</v>
      </c>
      <c r="E75" s="65"/>
      <c r="F75" s="65">
        <v>0</v>
      </c>
      <c r="G75" s="75">
        <f t="shared" si="0"/>
        <v>141091.60999999999</v>
      </c>
      <c r="I75" s="4"/>
    </row>
    <row r="76" spans="2:9" x14ac:dyDescent="0.2">
      <c r="B76" s="16"/>
      <c r="C76" s="16"/>
      <c r="D76" s="16"/>
      <c r="E76" s="16"/>
      <c r="F76" s="16"/>
      <c r="G76" s="16"/>
    </row>
    <row r="77" spans="2:9" x14ac:dyDescent="0.2">
      <c r="B77" s="16"/>
      <c r="C77" s="16"/>
      <c r="D77" s="16"/>
      <c r="E77" s="16"/>
      <c r="F77" s="16"/>
      <c r="G77" s="16"/>
    </row>
    <row r="78" spans="2:9" x14ac:dyDescent="0.2">
      <c r="B78" s="16"/>
      <c r="C78" s="16"/>
      <c r="D78" s="16"/>
      <c r="E78" s="16"/>
      <c r="F78" s="16"/>
      <c r="G78" s="17"/>
    </row>
    <row r="79" spans="2:9" x14ac:dyDescent="0.2">
      <c r="B79" s="16"/>
      <c r="C79" s="16"/>
      <c r="D79" s="16"/>
      <c r="E79" s="16"/>
      <c r="F79" s="16"/>
      <c r="G79" s="17"/>
    </row>
    <row r="80" spans="2:9" x14ac:dyDescent="0.2">
      <c r="B80" s="16"/>
      <c r="C80" s="16"/>
      <c r="D80" s="16"/>
      <c r="E80" s="16"/>
      <c r="F80" s="16"/>
      <c r="G80" s="16"/>
    </row>
    <row r="81" spans="2:7" x14ac:dyDescent="0.2">
      <c r="B81" s="16"/>
      <c r="C81" s="16"/>
      <c r="D81" s="16"/>
      <c r="E81" s="16"/>
      <c r="F81" s="16"/>
      <c r="G81" s="16"/>
    </row>
    <row r="82" spans="2:7" x14ac:dyDescent="0.2">
      <c r="B82" s="16"/>
      <c r="C82" s="16"/>
      <c r="D82" s="16"/>
      <c r="E82" s="16"/>
      <c r="F82" s="16"/>
      <c r="G82" s="16"/>
    </row>
  </sheetData>
  <mergeCells count="32">
    <mergeCell ref="B16:D16"/>
    <mergeCell ref="B3:G3"/>
    <mergeCell ref="B5:D5"/>
    <mergeCell ref="B6:D6"/>
    <mergeCell ref="B8:D8"/>
    <mergeCell ref="B9:D9"/>
    <mergeCell ref="B10:D10"/>
    <mergeCell ref="B11:D11"/>
    <mergeCell ref="B13:D13"/>
    <mergeCell ref="B14:D14"/>
    <mergeCell ref="B15:D15"/>
    <mergeCell ref="B7:D7"/>
    <mergeCell ref="B12:D12"/>
    <mergeCell ref="B17:D17"/>
    <mergeCell ref="B18:D18"/>
    <mergeCell ref="B19:D19"/>
    <mergeCell ref="B20:D20"/>
    <mergeCell ref="B22:D22"/>
    <mergeCell ref="B21:D21"/>
    <mergeCell ref="B37:D37"/>
    <mergeCell ref="B31:D31"/>
    <mergeCell ref="B35:D35"/>
    <mergeCell ref="B36:D36"/>
    <mergeCell ref="B32:D32"/>
    <mergeCell ref="B30:D30"/>
    <mergeCell ref="B23:D23"/>
    <mergeCell ref="B24:D24"/>
    <mergeCell ref="B25:D25"/>
    <mergeCell ref="B28:D28"/>
    <mergeCell ref="B26:D26"/>
    <mergeCell ref="B29:D29"/>
    <mergeCell ref="B27:D27"/>
  </mergeCells>
  <phoneticPr fontId="22" type="noConversion"/>
  <pageMargins left="0.86614173228346458" right="0.59055118110236227" top="0.51181102362204722" bottom="0.55118110236220474" header="0.11811023622047245" footer="0.15748031496062992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K33"/>
  <sheetViews>
    <sheetView workbookViewId="0"/>
  </sheetViews>
  <sheetFormatPr defaultRowHeight="12.75" x14ac:dyDescent="0.2"/>
  <cols>
    <col min="1" max="1" width="5.140625" style="35" customWidth="1"/>
    <col min="2" max="2" width="23.7109375" style="35" customWidth="1"/>
    <col min="3" max="3" width="14.140625" style="35" customWidth="1"/>
    <col min="4" max="4" width="13.140625" style="35" customWidth="1"/>
    <col min="5" max="5" width="12.28515625" style="35" customWidth="1"/>
    <col min="6" max="6" width="10.7109375" style="35" customWidth="1"/>
    <col min="7" max="7" width="11.7109375" style="35" customWidth="1"/>
    <col min="8" max="8" width="10.140625" style="35" bestFit="1" customWidth="1"/>
    <col min="9" max="9" width="9.140625" style="35" customWidth="1"/>
    <col min="10" max="16384" width="9.140625" style="35"/>
  </cols>
  <sheetData>
    <row r="1" spans="2:11" ht="27.75" customHeight="1" x14ac:dyDescent="0.2">
      <c r="E1" s="126" t="s">
        <v>95</v>
      </c>
    </row>
    <row r="2" spans="2:11" ht="18.75" customHeight="1" x14ac:dyDescent="0.25">
      <c r="B2" s="546" t="s">
        <v>96</v>
      </c>
      <c r="C2" s="546"/>
      <c r="D2" s="546"/>
      <c r="E2" s="546"/>
      <c r="F2" s="199"/>
      <c r="G2" s="199"/>
      <c r="H2" s="199"/>
    </row>
    <row r="3" spans="2:11" ht="22.5" customHeight="1" x14ac:dyDescent="0.2"/>
    <row r="4" spans="2:11" ht="21" customHeight="1" x14ac:dyDescent="0.2">
      <c r="B4" s="548" t="s">
        <v>97</v>
      </c>
      <c r="C4" s="548"/>
      <c r="D4" s="548"/>
      <c r="E4" s="548"/>
      <c r="I4" s="16"/>
      <c r="J4" s="16"/>
      <c r="K4" s="16"/>
    </row>
    <row r="5" spans="2:11" x14ac:dyDescent="0.2">
      <c r="B5" s="538" t="s">
        <v>98</v>
      </c>
      <c r="C5" s="538"/>
      <c r="D5" s="538"/>
      <c r="E5" s="42">
        <v>10263.120000000001</v>
      </c>
      <c r="I5" s="16"/>
      <c r="J5" s="16"/>
      <c r="K5" s="16"/>
    </row>
    <row r="6" spans="2:11" ht="28.5" customHeight="1" x14ac:dyDescent="0.2">
      <c r="B6" s="538" t="s">
        <v>499</v>
      </c>
      <c r="C6" s="538"/>
      <c r="D6" s="538"/>
      <c r="E6" s="42"/>
      <c r="I6" s="16"/>
      <c r="J6" s="16"/>
      <c r="K6" s="16"/>
    </row>
    <row r="7" spans="2:11" ht="14.25" customHeight="1" x14ac:dyDescent="0.2">
      <c r="B7" s="538" t="s">
        <v>99</v>
      </c>
      <c r="C7" s="538"/>
      <c r="D7" s="538"/>
      <c r="E7" s="42">
        <v>100510.6</v>
      </c>
      <c r="I7" s="16"/>
      <c r="J7" s="16"/>
      <c r="K7" s="16"/>
    </row>
    <row r="8" spans="2:11" x14ac:dyDescent="0.2">
      <c r="B8" s="542" t="s">
        <v>100</v>
      </c>
      <c r="C8" s="542"/>
      <c r="D8" s="542"/>
      <c r="E8" s="42">
        <v>342640.41</v>
      </c>
      <c r="I8" s="16"/>
      <c r="J8" s="16"/>
      <c r="K8" s="16"/>
    </row>
    <row r="9" spans="2:11" x14ac:dyDescent="0.2">
      <c r="B9" s="542" t="s">
        <v>101</v>
      </c>
      <c r="C9" s="542"/>
      <c r="D9" s="542"/>
      <c r="E9" s="42">
        <v>425590.56</v>
      </c>
      <c r="I9" s="16"/>
      <c r="J9" s="16"/>
      <c r="K9" s="16"/>
    </row>
    <row r="10" spans="2:11" s="192" customFormat="1" x14ac:dyDescent="0.2">
      <c r="B10" s="537" t="s">
        <v>49</v>
      </c>
      <c r="C10" s="537"/>
      <c r="D10" s="537"/>
      <c r="E10" s="136">
        <v>45302.73</v>
      </c>
      <c r="I10" s="193"/>
      <c r="J10" s="193"/>
      <c r="K10" s="193"/>
    </row>
    <row r="11" spans="2:11" s="192" customFormat="1" ht="15" customHeight="1" x14ac:dyDescent="0.2">
      <c r="B11" s="542" t="s">
        <v>50</v>
      </c>
      <c r="C11" s="542"/>
      <c r="D11" s="542"/>
      <c r="E11" s="136">
        <v>3169.96</v>
      </c>
      <c r="I11" s="193"/>
      <c r="J11" s="193"/>
      <c r="K11" s="193"/>
    </row>
    <row r="12" spans="2:11" x14ac:dyDescent="0.2">
      <c r="B12" s="537" t="s">
        <v>102</v>
      </c>
      <c r="C12" s="537"/>
      <c r="D12" s="537"/>
      <c r="E12" s="136">
        <v>1945.92</v>
      </c>
      <c r="I12" s="16"/>
      <c r="J12" s="16"/>
      <c r="K12" s="16"/>
    </row>
    <row r="13" spans="2:11" s="76" customFormat="1" ht="21.75" customHeight="1" x14ac:dyDescent="0.25">
      <c r="B13" s="547" t="s">
        <v>93</v>
      </c>
      <c r="C13" s="547"/>
      <c r="D13" s="547"/>
      <c r="E13" s="45">
        <f>SUM(E5:E12)</f>
        <v>929423.29999999993</v>
      </c>
      <c r="G13" s="80"/>
      <c r="I13" s="194"/>
      <c r="J13" s="194"/>
      <c r="K13" s="194"/>
    </row>
    <row r="14" spans="2:11" x14ac:dyDescent="0.2">
      <c r="I14" s="16"/>
      <c r="J14" s="16"/>
      <c r="K14" s="16"/>
    </row>
    <row r="15" spans="2:11" ht="13.5" customHeight="1" x14ac:dyDescent="0.2">
      <c r="I15" s="16"/>
      <c r="J15" s="16"/>
      <c r="K15" s="16"/>
    </row>
    <row r="16" spans="2:11" x14ac:dyDescent="0.2">
      <c r="I16" s="16"/>
      <c r="J16" s="16"/>
      <c r="K16" s="16"/>
    </row>
    <row r="17" spans="2:11" s="69" customFormat="1" ht="38.25" x14ac:dyDescent="0.25">
      <c r="B17" s="52" t="s">
        <v>52</v>
      </c>
      <c r="C17" s="37" t="s">
        <v>460</v>
      </c>
      <c r="D17" s="37" t="s">
        <v>461</v>
      </c>
      <c r="E17" s="195" t="s">
        <v>93</v>
      </c>
      <c r="F17" s="196"/>
      <c r="G17" s="196"/>
      <c r="H17" s="196"/>
    </row>
    <row r="18" spans="2:11" s="76" customFormat="1" x14ac:dyDescent="0.25">
      <c r="B18" s="184" t="s">
        <v>53</v>
      </c>
      <c r="C18" s="197">
        <v>3458738.36</v>
      </c>
      <c r="D18" s="197">
        <v>615276.73</v>
      </c>
      <c r="E18" s="197">
        <f>C18+D18</f>
        <v>4074015.09</v>
      </c>
      <c r="F18" s="194"/>
      <c r="G18" s="194"/>
      <c r="H18" s="194"/>
    </row>
    <row r="19" spans="2:11" s="76" customFormat="1" x14ac:dyDescent="0.25">
      <c r="B19" s="184" t="s">
        <v>54</v>
      </c>
      <c r="C19" s="197">
        <v>1292720.3799999999</v>
      </c>
      <c r="D19" s="197">
        <v>227783.12</v>
      </c>
      <c r="E19" s="197">
        <f t="shared" ref="E19:E30" si="0">C19+D19</f>
        <v>1520503.5</v>
      </c>
      <c r="F19" s="194"/>
      <c r="G19" s="194"/>
      <c r="H19" s="194"/>
    </row>
    <row r="20" spans="2:11" s="76" customFormat="1" x14ac:dyDescent="0.25">
      <c r="B20" s="184" t="s">
        <v>55</v>
      </c>
      <c r="C20" s="197">
        <f>SUM(C21:C27)</f>
        <v>1128395.7</v>
      </c>
      <c r="D20" s="197">
        <f t="shared" ref="D20" si="1">SUM(D21:D27)</f>
        <v>792922.03</v>
      </c>
      <c r="E20" s="197">
        <f t="shared" si="0"/>
        <v>1921317.73</v>
      </c>
      <c r="F20" s="194"/>
      <c r="G20" s="194"/>
      <c r="H20" s="194"/>
    </row>
    <row r="21" spans="2:11" s="76" customFormat="1" x14ac:dyDescent="0.25">
      <c r="B21" s="57" t="s">
        <v>91</v>
      </c>
      <c r="C21" s="42">
        <v>0</v>
      </c>
      <c r="D21" s="42">
        <v>0</v>
      </c>
      <c r="E21" s="198">
        <f t="shared" si="0"/>
        <v>0</v>
      </c>
      <c r="F21" s="194"/>
      <c r="G21" s="194"/>
      <c r="H21" s="194"/>
    </row>
    <row r="22" spans="2:11" s="76" customFormat="1" ht="25.5" x14ac:dyDescent="0.25">
      <c r="B22" s="57" t="s">
        <v>56</v>
      </c>
      <c r="C22" s="42">
        <v>320892.48</v>
      </c>
      <c r="D22" s="42">
        <v>139872.26999999999</v>
      </c>
      <c r="E22" s="198">
        <f t="shared" si="0"/>
        <v>460764.75</v>
      </c>
      <c r="F22" s="194"/>
      <c r="G22" s="194"/>
      <c r="H22" s="194"/>
    </row>
    <row r="23" spans="2:11" s="76" customFormat="1" x14ac:dyDescent="0.25">
      <c r="B23" s="57" t="s">
        <v>57</v>
      </c>
      <c r="C23" s="42">
        <v>380833.07</v>
      </c>
      <c r="D23" s="42">
        <v>579612.18999999994</v>
      </c>
      <c r="E23" s="198">
        <f t="shared" si="0"/>
        <v>960445.26</v>
      </c>
      <c r="F23" s="194"/>
      <c r="G23" s="194"/>
      <c r="H23" s="194"/>
    </row>
    <row r="24" spans="2:11" s="76" customFormat="1" x14ac:dyDescent="0.25">
      <c r="B24" s="57" t="s">
        <v>58</v>
      </c>
      <c r="C24" s="42">
        <v>5456.71</v>
      </c>
      <c r="D24" s="42">
        <v>603.78</v>
      </c>
      <c r="E24" s="198">
        <f t="shared" si="0"/>
        <v>6060.49</v>
      </c>
      <c r="F24" s="194"/>
      <c r="G24" s="194"/>
      <c r="H24" s="194"/>
    </row>
    <row r="25" spans="2:11" s="76" customFormat="1" ht="25.5" x14ac:dyDescent="0.25">
      <c r="B25" s="57" t="s">
        <v>59</v>
      </c>
      <c r="C25" s="42">
        <v>186672.44</v>
      </c>
      <c r="D25" s="42">
        <v>40497.1</v>
      </c>
      <c r="E25" s="198">
        <f t="shared" si="0"/>
        <v>227169.54</v>
      </c>
      <c r="F25" s="194"/>
      <c r="G25" s="194"/>
      <c r="H25" s="194"/>
    </row>
    <row r="26" spans="2:11" s="76" customFormat="1" x14ac:dyDescent="0.25">
      <c r="B26" s="57" t="s">
        <v>60</v>
      </c>
      <c r="C26" s="42">
        <v>25966.76</v>
      </c>
      <c r="D26" s="42">
        <v>830.78</v>
      </c>
      <c r="E26" s="198">
        <f t="shared" si="0"/>
        <v>26797.539999999997</v>
      </c>
      <c r="F26" s="194"/>
      <c r="G26" s="194"/>
      <c r="H26" s="194"/>
    </row>
    <row r="27" spans="2:11" s="76" customFormat="1" x14ac:dyDescent="0.25">
      <c r="B27" s="57" t="s">
        <v>61</v>
      </c>
      <c r="C27" s="42">
        <v>208574.24</v>
      </c>
      <c r="D27" s="42">
        <v>31505.91</v>
      </c>
      <c r="E27" s="198">
        <f t="shared" si="0"/>
        <v>240080.15</v>
      </c>
      <c r="F27" s="194"/>
      <c r="G27" s="194"/>
      <c r="H27" s="194"/>
    </row>
    <row r="28" spans="2:11" x14ac:dyDescent="0.2">
      <c r="B28" s="186" t="s">
        <v>62</v>
      </c>
      <c r="C28" s="187">
        <v>47512.97</v>
      </c>
      <c r="D28" s="187">
        <v>14278.87</v>
      </c>
      <c r="E28" s="187">
        <f t="shared" si="0"/>
        <v>61791.840000000004</v>
      </c>
      <c r="F28" s="16"/>
      <c r="G28" s="16"/>
      <c r="H28" s="16"/>
    </row>
    <row r="29" spans="2:11" x14ac:dyDescent="0.2">
      <c r="B29" s="63" t="s">
        <v>63</v>
      </c>
      <c r="C29" s="65">
        <f>C18+C19+C20+C28</f>
        <v>5927367.4100000001</v>
      </c>
      <c r="D29" s="65">
        <f>D18+D19+D20+D28</f>
        <v>1650260.75</v>
      </c>
      <c r="E29" s="65">
        <f t="shared" si="0"/>
        <v>7577628.1600000001</v>
      </c>
      <c r="F29" s="16"/>
      <c r="G29" s="17"/>
      <c r="H29" s="16"/>
    </row>
    <row r="30" spans="2:11" ht="25.5" x14ac:dyDescent="0.2">
      <c r="B30" s="63" t="s">
        <v>64</v>
      </c>
      <c r="C30" s="65">
        <v>99634.22</v>
      </c>
      <c r="D30" s="65">
        <v>28177.66</v>
      </c>
      <c r="E30" s="65">
        <f t="shared" si="0"/>
        <v>127811.88</v>
      </c>
      <c r="F30" s="16"/>
      <c r="G30" s="16"/>
      <c r="H30" s="16"/>
    </row>
    <row r="31" spans="2:11" x14ac:dyDescent="0.2">
      <c r="I31" s="16"/>
      <c r="J31" s="16"/>
      <c r="K31" s="16"/>
    </row>
    <row r="32" spans="2:11" x14ac:dyDescent="0.2">
      <c r="H32" s="99"/>
      <c r="I32" s="16"/>
      <c r="J32" s="16"/>
      <c r="K32" s="16"/>
    </row>
    <row r="33" spans="8:11" x14ac:dyDescent="0.2">
      <c r="H33" s="99"/>
      <c r="I33" s="16"/>
      <c r="J33" s="16"/>
      <c r="K33" s="16"/>
    </row>
  </sheetData>
  <mergeCells count="11">
    <mergeCell ref="B2:E2"/>
    <mergeCell ref="B10:D10"/>
    <mergeCell ref="B13:D13"/>
    <mergeCell ref="B4:E4"/>
    <mergeCell ref="B5:D5"/>
    <mergeCell ref="B7:D7"/>
    <mergeCell ref="B8:D8"/>
    <mergeCell ref="B9:D9"/>
    <mergeCell ref="B12:D12"/>
    <mergeCell ref="B6:D6"/>
    <mergeCell ref="B11:D11"/>
  </mergeCells>
  <pageMargins left="0.98425196850393704" right="0.6692913385826772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90"/>
  <sheetViews>
    <sheetView workbookViewId="0"/>
  </sheetViews>
  <sheetFormatPr defaultRowHeight="12.75" x14ac:dyDescent="0.2"/>
  <cols>
    <col min="1" max="1" width="9.42578125" style="143" customWidth="1"/>
    <col min="2" max="2" width="18.28515625" style="143" customWidth="1"/>
    <col min="3" max="3" width="10.140625" style="143" customWidth="1"/>
    <col min="4" max="4" width="11.140625" style="143" customWidth="1"/>
    <col min="5" max="5" width="11" style="143" customWidth="1"/>
    <col min="6" max="6" width="9.140625" style="143"/>
    <col min="7" max="7" width="11" style="143" customWidth="1"/>
    <col min="8" max="8" width="9.85546875" style="143" customWidth="1"/>
    <col min="9" max="9" width="11" style="143" customWidth="1"/>
    <col min="10" max="10" width="10" style="143" customWidth="1"/>
    <col min="11" max="248" width="9.42578125" style="143" customWidth="1"/>
    <col min="249" max="249" width="16.42578125" style="143" customWidth="1"/>
    <col min="250" max="250" width="10.140625" style="143" customWidth="1"/>
    <col min="251" max="251" width="8.42578125" style="143" customWidth="1"/>
    <col min="252" max="252" width="10" style="143" customWidth="1"/>
    <col min="253" max="253" width="8.42578125" style="143" customWidth="1"/>
    <col min="254" max="254" width="11" style="143" customWidth="1"/>
    <col min="255" max="255" width="9" style="143" customWidth="1"/>
    <col min="256" max="256" width="11.42578125" style="143" customWidth="1"/>
    <col min="257" max="257" width="12" style="143" customWidth="1"/>
    <col min="258" max="504" width="9.42578125" style="143" customWidth="1"/>
    <col min="505" max="505" width="16.42578125" style="143" customWidth="1"/>
    <col min="506" max="506" width="10.140625" style="143" customWidth="1"/>
    <col min="507" max="507" width="8.42578125" style="143" customWidth="1"/>
    <col min="508" max="508" width="10" style="143" customWidth="1"/>
    <col min="509" max="509" width="8.42578125" style="143" customWidth="1"/>
    <col min="510" max="510" width="11" style="143" customWidth="1"/>
    <col min="511" max="511" width="9" style="143" customWidth="1"/>
    <col min="512" max="512" width="11.42578125" style="143" customWidth="1"/>
    <col min="513" max="513" width="12" style="143" customWidth="1"/>
    <col min="514" max="760" width="9.42578125" style="143" customWidth="1"/>
    <col min="761" max="761" width="16.42578125" style="143" customWidth="1"/>
    <col min="762" max="762" width="10.140625" style="143" customWidth="1"/>
    <col min="763" max="763" width="8.42578125" style="143" customWidth="1"/>
    <col min="764" max="764" width="10" style="143" customWidth="1"/>
    <col min="765" max="765" width="8.42578125" style="143" customWidth="1"/>
    <col min="766" max="766" width="11" style="143" customWidth="1"/>
    <col min="767" max="767" width="9" style="143" customWidth="1"/>
    <col min="768" max="768" width="11.42578125" style="143" customWidth="1"/>
    <col min="769" max="769" width="12" style="143" customWidth="1"/>
    <col min="770" max="1016" width="9.42578125" style="143" customWidth="1"/>
    <col min="1017" max="1017" width="16.42578125" style="143" customWidth="1"/>
    <col min="1018" max="1018" width="10.140625" style="143" customWidth="1"/>
    <col min="1019" max="1019" width="8.42578125" style="143" customWidth="1"/>
    <col min="1020" max="1020" width="10" style="143" customWidth="1"/>
    <col min="1021" max="1021" width="8.42578125" style="143" customWidth="1"/>
    <col min="1022" max="1022" width="11" style="143" customWidth="1"/>
    <col min="1023" max="1023" width="9" style="143" customWidth="1"/>
    <col min="1024" max="1024" width="11.42578125" style="143" customWidth="1"/>
    <col min="1025" max="1025" width="12" style="143" customWidth="1"/>
    <col min="1026" max="1272" width="9.42578125" style="143" customWidth="1"/>
    <col min="1273" max="1273" width="16.42578125" style="143" customWidth="1"/>
    <col min="1274" max="1274" width="10.140625" style="143" customWidth="1"/>
    <col min="1275" max="1275" width="8.42578125" style="143" customWidth="1"/>
    <col min="1276" max="1276" width="10" style="143" customWidth="1"/>
    <col min="1277" max="1277" width="8.42578125" style="143" customWidth="1"/>
    <col min="1278" max="1278" width="11" style="143" customWidth="1"/>
    <col min="1279" max="1279" width="9" style="143" customWidth="1"/>
    <col min="1280" max="1280" width="11.42578125" style="143" customWidth="1"/>
    <col min="1281" max="1281" width="12" style="143" customWidth="1"/>
    <col min="1282" max="1528" width="9.42578125" style="143" customWidth="1"/>
    <col min="1529" max="1529" width="16.42578125" style="143" customWidth="1"/>
    <col min="1530" max="1530" width="10.140625" style="143" customWidth="1"/>
    <col min="1531" max="1531" width="8.42578125" style="143" customWidth="1"/>
    <col min="1532" max="1532" width="10" style="143" customWidth="1"/>
    <col min="1533" max="1533" width="8.42578125" style="143" customWidth="1"/>
    <col min="1534" max="1534" width="11" style="143" customWidth="1"/>
    <col min="1535" max="1535" width="9" style="143" customWidth="1"/>
    <col min="1536" max="1536" width="11.42578125" style="143" customWidth="1"/>
    <col min="1537" max="1537" width="12" style="143" customWidth="1"/>
    <col min="1538" max="1784" width="9.42578125" style="143" customWidth="1"/>
    <col min="1785" max="1785" width="16.42578125" style="143" customWidth="1"/>
    <col min="1786" max="1786" width="10.140625" style="143" customWidth="1"/>
    <col min="1787" max="1787" width="8.42578125" style="143" customWidth="1"/>
    <col min="1788" max="1788" width="10" style="143" customWidth="1"/>
    <col min="1789" max="1789" width="8.42578125" style="143" customWidth="1"/>
    <col min="1790" max="1790" width="11" style="143" customWidth="1"/>
    <col min="1791" max="1791" width="9" style="143" customWidth="1"/>
    <col min="1792" max="1792" width="11.42578125" style="143" customWidth="1"/>
    <col min="1793" max="1793" width="12" style="143" customWidth="1"/>
    <col min="1794" max="2040" width="9.42578125" style="143" customWidth="1"/>
    <col min="2041" max="2041" width="16.42578125" style="143" customWidth="1"/>
    <col min="2042" max="2042" width="10.140625" style="143" customWidth="1"/>
    <col min="2043" max="2043" width="8.42578125" style="143" customWidth="1"/>
    <col min="2044" max="2044" width="10" style="143" customWidth="1"/>
    <col min="2045" max="2045" width="8.42578125" style="143" customWidth="1"/>
    <col min="2046" max="2046" width="11" style="143" customWidth="1"/>
    <col min="2047" max="2047" width="9" style="143" customWidth="1"/>
    <col min="2048" max="2048" width="11.42578125" style="143" customWidth="1"/>
    <col min="2049" max="2049" width="12" style="143" customWidth="1"/>
    <col min="2050" max="2296" width="9.42578125" style="143" customWidth="1"/>
    <col min="2297" max="2297" width="16.42578125" style="143" customWidth="1"/>
    <col min="2298" max="2298" width="10.140625" style="143" customWidth="1"/>
    <col min="2299" max="2299" width="8.42578125" style="143" customWidth="1"/>
    <col min="2300" max="2300" width="10" style="143" customWidth="1"/>
    <col min="2301" max="2301" width="8.42578125" style="143" customWidth="1"/>
    <col min="2302" max="2302" width="11" style="143" customWidth="1"/>
    <col min="2303" max="2303" width="9" style="143" customWidth="1"/>
    <col min="2304" max="2304" width="11.42578125" style="143" customWidth="1"/>
    <col min="2305" max="2305" width="12" style="143" customWidth="1"/>
    <col min="2306" max="2552" width="9.42578125" style="143" customWidth="1"/>
    <col min="2553" max="2553" width="16.42578125" style="143" customWidth="1"/>
    <col min="2554" max="2554" width="10.140625" style="143" customWidth="1"/>
    <col min="2555" max="2555" width="8.42578125" style="143" customWidth="1"/>
    <col min="2556" max="2556" width="10" style="143" customWidth="1"/>
    <col min="2557" max="2557" width="8.42578125" style="143" customWidth="1"/>
    <col min="2558" max="2558" width="11" style="143" customWidth="1"/>
    <col min="2559" max="2559" width="9" style="143" customWidth="1"/>
    <col min="2560" max="2560" width="11.42578125" style="143" customWidth="1"/>
    <col min="2561" max="2561" width="12" style="143" customWidth="1"/>
    <col min="2562" max="2808" width="9.42578125" style="143" customWidth="1"/>
    <col min="2809" max="2809" width="16.42578125" style="143" customWidth="1"/>
    <col min="2810" max="2810" width="10.140625" style="143" customWidth="1"/>
    <col min="2811" max="2811" width="8.42578125" style="143" customWidth="1"/>
    <col min="2812" max="2812" width="10" style="143" customWidth="1"/>
    <col min="2813" max="2813" width="8.42578125" style="143" customWidth="1"/>
    <col min="2814" max="2814" width="11" style="143" customWidth="1"/>
    <col min="2815" max="2815" width="9" style="143" customWidth="1"/>
    <col min="2816" max="2816" width="11.42578125" style="143" customWidth="1"/>
    <col min="2817" max="2817" width="12" style="143" customWidth="1"/>
    <col min="2818" max="3064" width="9.42578125" style="143" customWidth="1"/>
    <col min="3065" max="3065" width="16.42578125" style="143" customWidth="1"/>
    <col min="3066" max="3066" width="10.140625" style="143" customWidth="1"/>
    <col min="3067" max="3067" width="8.42578125" style="143" customWidth="1"/>
    <col min="3068" max="3068" width="10" style="143" customWidth="1"/>
    <col min="3069" max="3069" width="8.42578125" style="143" customWidth="1"/>
    <col min="3070" max="3070" width="11" style="143" customWidth="1"/>
    <col min="3071" max="3071" width="9" style="143" customWidth="1"/>
    <col min="3072" max="3072" width="11.42578125" style="143" customWidth="1"/>
    <col min="3073" max="3073" width="12" style="143" customWidth="1"/>
    <col min="3074" max="3320" width="9.42578125" style="143" customWidth="1"/>
    <col min="3321" max="3321" width="16.42578125" style="143" customWidth="1"/>
    <col min="3322" max="3322" width="10.140625" style="143" customWidth="1"/>
    <col min="3323" max="3323" width="8.42578125" style="143" customWidth="1"/>
    <col min="3324" max="3324" width="10" style="143" customWidth="1"/>
    <col min="3325" max="3325" width="8.42578125" style="143" customWidth="1"/>
    <col min="3326" max="3326" width="11" style="143" customWidth="1"/>
    <col min="3327" max="3327" width="9" style="143" customWidth="1"/>
    <col min="3328" max="3328" width="11.42578125" style="143" customWidth="1"/>
    <col min="3329" max="3329" width="12" style="143" customWidth="1"/>
    <col min="3330" max="3576" width="9.42578125" style="143" customWidth="1"/>
    <col min="3577" max="3577" width="16.42578125" style="143" customWidth="1"/>
    <col min="3578" max="3578" width="10.140625" style="143" customWidth="1"/>
    <col min="3579" max="3579" width="8.42578125" style="143" customWidth="1"/>
    <col min="3580" max="3580" width="10" style="143" customWidth="1"/>
    <col min="3581" max="3581" width="8.42578125" style="143" customWidth="1"/>
    <col min="3582" max="3582" width="11" style="143" customWidth="1"/>
    <col min="3583" max="3583" width="9" style="143" customWidth="1"/>
    <col min="3584" max="3584" width="11.42578125" style="143" customWidth="1"/>
    <col min="3585" max="3585" width="12" style="143" customWidth="1"/>
    <col min="3586" max="3832" width="9.42578125" style="143" customWidth="1"/>
    <col min="3833" max="3833" width="16.42578125" style="143" customWidth="1"/>
    <col min="3834" max="3834" width="10.140625" style="143" customWidth="1"/>
    <col min="3835" max="3835" width="8.42578125" style="143" customWidth="1"/>
    <col min="3836" max="3836" width="10" style="143" customWidth="1"/>
    <col min="3837" max="3837" width="8.42578125" style="143" customWidth="1"/>
    <col min="3838" max="3838" width="11" style="143" customWidth="1"/>
    <col min="3839" max="3839" width="9" style="143" customWidth="1"/>
    <col min="3840" max="3840" width="11.42578125" style="143" customWidth="1"/>
    <col min="3841" max="3841" width="12" style="143" customWidth="1"/>
    <col min="3842" max="4088" width="9.42578125" style="143" customWidth="1"/>
    <col min="4089" max="4089" width="16.42578125" style="143" customWidth="1"/>
    <col min="4090" max="4090" width="10.140625" style="143" customWidth="1"/>
    <col min="4091" max="4091" width="8.42578125" style="143" customWidth="1"/>
    <col min="4092" max="4092" width="10" style="143" customWidth="1"/>
    <col min="4093" max="4093" width="8.42578125" style="143" customWidth="1"/>
    <col min="4094" max="4094" width="11" style="143" customWidth="1"/>
    <col min="4095" max="4095" width="9" style="143" customWidth="1"/>
    <col min="4096" max="4096" width="11.42578125" style="143" customWidth="1"/>
    <col min="4097" max="4097" width="12" style="143" customWidth="1"/>
    <col min="4098" max="4344" width="9.42578125" style="143" customWidth="1"/>
    <col min="4345" max="4345" width="16.42578125" style="143" customWidth="1"/>
    <col min="4346" max="4346" width="10.140625" style="143" customWidth="1"/>
    <col min="4347" max="4347" width="8.42578125" style="143" customWidth="1"/>
    <col min="4348" max="4348" width="10" style="143" customWidth="1"/>
    <col min="4349" max="4349" width="8.42578125" style="143" customWidth="1"/>
    <col min="4350" max="4350" width="11" style="143" customWidth="1"/>
    <col min="4351" max="4351" width="9" style="143" customWidth="1"/>
    <col min="4352" max="4352" width="11.42578125" style="143" customWidth="1"/>
    <col min="4353" max="4353" width="12" style="143" customWidth="1"/>
    <col min="4354" max="4600" width="9.42578125" style="143" customWidth="1"/>
    <col min="4601" max="4601" width="16.42578125" style="143" customWidth="1"/>
    <col min="4602" max="4602" width="10.140625" style="143" customWidth="1"/>
    <col min="4603" max="4603" width="8.42578125" style="143" customWidth="1"/>
    <col min="4604" max="4604" width="10" style="143" customWidth="1"/>
    <col min="4605" max="4605" width="8.42578125" style="143" customWidth="1"/>
    <col min="4606" max="4606" width="11" style="143" customWidth="1"/>
    <col min="4607" max="4607" width="9" style="143" customWidth="1"/>
    <col min="4608" max="4608" width="11.42578125" style="143" customWidth="1"/>
    <col min="4609" max="4609" width="12" style="143" customWidth="1"/>
    <col min="4610" max="4856" width="9.42578125" style="143" customWidth="1"/>
    <col min="4857" max="4857" width="16.42578125" style="143" customWidth="1"/>
    <col min="4858" max="4858" width="10.140625" style="143" customWidth="1"/>
    <col min="4859" max="4859" width="8.42578125" style="143" customWidth="1"/>
    <col min="4860" max="4860" width="10" style="143" customWidth="1"/>
    <col min="4861" max="4861" width="8.42578125" style="143" customWidth="1"/>
    <col min="4862" max="4862" width="11" style="143" customWidth="1"/>
    <col min="4863" max="4863" width="9" style="143" customWidth="1"/>
    <col min="4864" max="4864" width="11.42578125" style="143" customWidth="1"/>
    <col min="4865" max="4865" width="12" style="143" customWidth="1"/>
    <col min="4866" max="5112" width="9.42578125" style="143" customWidth="1"/>
    <col min="5113" max="5113" width="16.42578125" style="143" customWidth="1"/>
    <col min="5114" max="5114" width="10.140625" style="143" customWidth="1"/>
    <col min="5115" max="5115" width="8.42578125" style="143" customWidth="1"/>
    <col min="5116" max="5116" width="10" style="143" customWidth="1"/>
    <col min="5117" max="5117" width="8.42578125" style="143" customWidth="1"/>
    <col min="5118" max="5118" width="11" style="143" customWidth="1"/>
    <col min="5119" max="5119" width="9" style="143" customWidth="1"/>
    <col min="5120" max="5120" width="11.42578125" style="143" customWidth="1"/>
    <col min="5121" max="5121" width="12" style="143" customWidth="1"/>
    <col min="5122" max="5368" width="9.42578125" style="143" customWidth="1"/>
    <col min="5369" max="5369" width="16.42578125" style="143" customWidth="1"/>
    <col min="5370" max="5370" width="10.140625" style="143" customWidth="1"/>
    <col min="5371" max="5371" width="8.42578125" style="143" customWidth="1"/>
    <col min="5372" max="5372" width="10" style="143" customWidth="1"/>
    <col min="5373" max="5373" width="8.42578125" style="143" customWidth="1"/>
    <col min="5374" max="5374" width="11" style="143" customWidth="1"/>
    <col min="5375" max="5375" width="9" style="143" customWidth="1"/>
    <col min="5376" max="5376" width="11.42578125" style="143" customWidth="1"/>
    <col min="5377" max="5377" width="12" style="143" customWidth="1"/>
    <col min="5378" max="5624" width="9.42578125" style="143" customWidth="1"/>
    <col min="5625" max="5625" width="16.42578125" style="143" customWidth="1"/>
    <col min="5626" max="5626" width="10.140625" style="143" customWidth="1"/>
    <col min="5627" max="5627" width="8.42578125" style="143" customWidth="1"/>
    <col min="5628" max="5628" width="10" style="143" customWidth="1"/>
    <col min="5629" max="5629" width="8.42578125" style="143" customWidth="1"/>
    <col min="5630" max="5630" width="11" style="143" customWidth="1"/>
    <col min="5631" max="5631" width="9" style="143" customWidth="1"/>
    <col min="5632" max="5632" width="11.42578125" style="143" customWidth="1"/>
    <col min="5633" max="5633" width="12" style="143" customWidth="1"/>
    <col min="5634" max="5880" width="9.42578125" style="143" customWidth="1"/>
    <col min="5881" max="5881" width="16.42578125" style="143" customWidth="1"/>
    <col min="5882" max="5882" width="10.140625" style="143" customWidth="1"/>
    <col min="5883" max="5883" width="8.42578125" style="143" customWidth="1"/>
    <col min="5884" max="5884" width="10" style="143" customWidth="1"/>
    <col min="5885" max="5885" width="8.42578125" style="143" customWidth="1"/>
    <col min="5886" max="5886" width="11" style="143" customWidth="1"/>
    <col min="5887" max="5887" width="9" style="143" customWidth="1"/>
    <col min="5888" max="5888" width="11.42578125" style="143" customWidth="1"/>
    <col min="5889" max="5889" width="12" style="143" customWidth="1"/>
    <col min="5890" max="6136" width="9.42578125" style="143" customWidth="1"/>
    <col min="6137" max="6137" width="16.42578125" style="143" customWidth="1"/>
    <col min="6138" max="6138" width="10.140625" style="143" customWidth="1"/>
    <col min="6139" max="6139" width="8.42578125" style="143" customWidth="1"/>
    <col min="6140" max="6140" width="10" style="143" customWidth="1"/>
    <col min="6141" max="6141" width="8.42578125" style="143" customWidth="1"/>
    <col min="6142" max="6142" width="11" style="143" customWidth="1"/>
    <col min="6143" max="6143" width="9" style="143" customWidth="1"/>
    <col min="6144" max="6144" width="11.42578125" style="143" customWidth="1"/>
    <col min="6145" max="6145" width="12" style="143" customWidth="1"/>
    <col min="6146" max="6392" width="9.42578125" style="143" customWidth="1"/>
    <col min="6393" max="6393" width="16.42578125" style="143" customWidth="1"/>
    <col min="6394" max="6394" width="10.140625" style="143" customWidth="1"/>
    <col min="6395" max="6395" width="8.42578125" style="143" customWidth="1"/>
    <col min="6396" max="6396" width="10" style="143" customWidth="1"/>
    <col min="6397" max="6397" width="8.42578125" style="143" customWidth="1"/>
    <col min="6398" max="6398" width="11" style="143" customWidth="1"/>
    <col min="6399" max="6399" width="9" style="143" customWidth="1"/>
    <col min="6400" max="6400" width="11.42578125" style="143" customWidth="1"/>
    <col min="6401" max="6401" width="12" style="143" customWidth="1"/>
    <col min="6402" max="6648" width="9.42578125" style="143" customWidth="1"/>
    <col min="6649" max="6649" width="16.42578125" style="143" customWidth="1"/>
    <col min="6650" max="6650" width="10.140625" style="143" customWidth="1"/>
    <col min="6651" max="6651" width="8.42578125" style="143" customWidth="1"/>
    <col min="6652" max="6652" width="10" style="143" customWidth="1"/>
    <col min="6653" max="6653" width="8.42578125" style="143" customWidth="1"/>
    <col min="6654" max="6654" width="11" style="143" customWidth="1"/>
    <col min="6655" max="6655" width="9" style="143" customWidth="1"/>
    <col min="6656" max="6656" width="11.42578125" style="143" customWidth="1"/>
    <col min="6657" max="6657" width="12" style="143" customWidth="1"/>
    <col min="6658" max="6904" width="9.42578125" style="143" customWidth="1"/>
    <col min="6905" max="6905" width="16.42578125" style="143" customWidth="1"/>
    <col min="6906" max="6906" width="10.140625" style="143" customWidth="1"/>
    <col min="6907" max="6907" width="8.42578125" style="143" customWidth="1"/>
    <col min="6908" max="6908" width="10" style="143" customWidth="1"/>
    <col min="6909" max="6909" width="8.42578125" style="143" customWidth="1"/>
    <col min="6910" max="6910" width="11" style="143" customWidth="1"/>
    <col min="6911" max="6911" width="9" style="143" customWidth="1"/>
    <col min="6912" max="6912" width="11.42578125" style="143" customWidth="1"/>
    <col min="6913" max="6913" width="12" style="143" customWidth="1"/>
    <col min="6914" max="7160" width="9.42578125" style="143" customWidth="1"/>
    <col min="7161" max="7161" width="16.42578125" style="143" customWidth="1"/>
    <col min="7162" max="7162" width="10.140625" style="143" customWidth="1"/>
    <col min="7163" max="7163" width="8.42578125" style="143" customWidth="1"/>
    <col min="7164" max="7164" width="10" style="143" customWidth="1"/>
    <col min="7165" max="7165" width="8.42578125" style="143" customWidth="1"/>
    <col min="7166" max="7166" width="11" style="143" customWidth="1"/>
    <col min="7167" max="7167" width="9" style="143" customWidth="1"/>
    <col min="7168" max="7168" width="11.42578125" style="143" customWidth="1"/>
    <col min="7169" max="7169" width="12" style="143" customWidth="1"/>
    <col min="7170" max="7416" width="9.42578125" style="143" customWidth="1"/>
    <col min="7417" max="7417" width="16.42578125" style="143" customWidth="1"/>
    <col min="7418" max="7418" width="10.140625" style="143" customWidth="1"/>
    <col min="7419" max="7419" width="8.42578125" style="143" customWidth="1"/>
    <col min="7420" max="7420" width="10" style="143" customWidth="1"/>
    <col min="7421" max="7421" width="8.42578125" style="143" customWidth="1"/>
    <col min="7422" max="7422" width="11" style="143" customWidth="1"/>
    <col min="7423" max="7423" width="9" style="143" customWidth="1"/>
    <col min="7424" max="7424" width="11.42578125" style="143" customWidth="1"/>
    <col min="7425" max="7425" width="12" style="143" customWidth="1"/>
    <col min="7426" max="7672" width="9.42578125" style="143" customWidth="1"/>
    <col min="7673" max="7673" width="16.42578125" style="143" customWidth="1"/>
    <col min="7674" max="7674" width="10.140625" style="143" customWidth="1"/>
    <col min="7675" max="7675" width="8.42578125" style="143" customWidth="1"/>
    <col min="7676" max="7676" width="10" style="143" customWidth="1"/>
    <col min="7677" max="7677" width="8.42578125" style="143" customWidth="1"/>
    <col min="7678" max="7678" width="11" style="143" customWidth="1"/>
    <col min="7679" max="7679" width="9" style="143" customWidth="1"/>
    <col min="7680" max="7680" width="11.42578125" style="143" customWidth="1"/>
    <col min="7681" max="7681" width="12" style="143" customWidth="1"/>
    <col min="7682" max="7928" width="9.42578125" style="143" customWidth="1"/>
    <col min="7929" max="7929" width="16.42578125" style="143" customWidth="1"/>
    <col min="7930" max="7930" width="10.140625" style="143" customWidth="1"/>
    <col min="7931" max="7931" width="8.42578125" style="143" customWidth="1"/>
    <col min="7932" max="7932" width="10" style="143" customWidth="1"/>
    <col min="7933" max="7933" width="8.42578125" style="143" customWidth="1"/>
    <col min="7934" max="7934" width="11" style="143" customWidth="1"/>
    <col min="7935" max="7935" width="9" style="143" customWidth="1"/>
    <col min="7936" max="7936" width="11.42578125" style="143" customWidth="1"/>
    <col min="7937" max="7937" width="12" style="143" customWidth="1"/>
    <col min="7938" max="8184" width="9.42578125" style="143" customWidth="1"/>
    <col min="8185" max="8185" width="16.42578125" style="143" customWidth="1"/>
    <col min="8186" max="8186" width="10.140625" style="143" customWidth="1"/>
    <col min="8187" max="8187" width="8.42578125" style="143" customWidth="1"/>
    <col min="8188" max="8188" width="10" style="143" customWidth="1"/>
    <col min="8189" max="8189" width="8.42578125" style="143" customWidth="1"/>
    <col min="8190" max="8190" width="11" style="143" customWidth="1"/>
    <col min="8191" max="8191" width="9" style="143" customWidth="1"/>
    <col min="8192" max="8192" width="11.42578125" style="143" customWidth="1"/>
    <col min="8193" max="8193" width="12" style="143" customWidth="1"/>
    <col min="8194" max="8440" width="9.42578125" style="143" customWidth="1"/>
    <col min="8441" max="8441" width="16.42578125" style="143" customWidth="1"/>
    <col min="8442" max="8442" width="10.140625" style="143" customWidth="1"/>
    <col min="8443" max="8443" width="8.42578125" style="143" customWidth="1"/>
    <col min="8444" max="8444" width="10" style="143" customWidth="1"/>
    <col min="8445" max="8445" width="8.42578125" style="143" customWidth="1"/>
    <col min="8446" max="8446" width="11" style="143" customWidth="1"/>
    <col min="8447" max="8447" width="9" style="143" customWidth="1"/>
    <col min="8448" max="8448" width="11.42578125" style="143" customWidth="1"/>
    <col min="8449" max="8449" width="12" style="143" customWidth="1"/>
    <col min="8450" max="8696" width="9.42578125" style="143" customWidth="1"/>
    <col min="8697" max="8697" width="16.42578125" style="143" customWidth="1"/>
    <col min="8698" max="8698" width="10.140625" style="143" customWidth="1"/>
    <col min="8699" max="8699" width="8.42578125" style="143" customWidth="1"/>
    <col min="8700" max="8700" width="10" style="143" customWidth="1"/>
    <col min="8701" max="8701" width="8.42578125" style="143" customWidth="1"/>
    <col min="8702" max="8702" width="11" style="143" customWidth="1"/>
    <col min="8703" max="8703" width="9" style="143" customWidth="1"/>
    <col min="8704" max="8704" width="11.42578125" style="143" customWidth="1"/>
    <col min="8705" max="8705" width="12" style="143" customWidth="1"/>
    <col min="8706" max="8952" width="9.42578125" style="143" customWidth="1"/>
    <col min="8953" max="8953" width="16.42578125" style="143" customWidth="1"/>
    <col min="8954" max="8954" width="10.140625" style="143" customWidth="1"/>
    <col min="8955" max="8955" width="8.42578125" style="143" customWidth="1"/>
    <col min="8956" max="8956" width="10" style="143" customWidth="1"/>
    <col min="8957" max="8957" width="8.42578125" style="143" customWidth="1"/>
    <col min="8958" max="8958" width="11" style="143" customWidth="1"/>
    <col min="8959" max="8959" width="9" style="143" customWidth="1"/>
    <col min="8960" max="8960" width="11.42578125" style="143" customWidth="1"/>
    <col min="8961" max="8961" width="12" style="143" customWidth="1"/>
    <col min="8962" max="9208" width="9.42578125" style="143" customWidth="1"/>
    <col min="9209" max="9209" width="16.42578125" style="143" customWidth="1"/>
    <col min="9210" max="9210" width="10.140625" style="143" customWidth="1"/>
    <col min="9211" max="9211" width="8.42578125" style="143" customWidth="1"/>
    <col min="9212" max="9212" width="10" style="143" customWidth="1"/>
    <col min="9213" max="9213" width="8.42578125" style="143" customWidth="1"/>
    <col min="9214" max="9214" width="11" style="143" customWidth="1"/>
    <col min="9215" max="9215" width="9" style="143" customWidth="1"/>
    <col min="9216" max="9216" width="11.42578125" style="143" customWidth="1"/>
    <col min="9217" max="9217" width="12" style="143" customWidth="1"/>
    <col min="9218" max="9464" width="9.42578125" style="143" customWidth="1"/>
    <col min="9465" max="9465" width="16.42578125" style="143" customWidth="1"/>
    <col min="9466" max="9466" width="10.140625" style="143" customWidth="1"/>
    <col min="9467" max="9467" width="8.42578125" style="143" customWidth="1"/>
    <col min="9468" max="9468" width="10" style="143" customWidth="1"/>
    <col min="9469" max="9469" width="8.42578125" style="143" customWidth="1"/>
    <col min="9470" max="9470" width="11" style="143" customWidth="1"/>
    <col min="9471" max="9471" width="9" style="143" customWidth="1"/>
    <col min="9472" max="9472" width="11.42578125" style="143" customWidth="1"/>
    <col min="9473" max="9473" width="12" style="143" customWidth="1"/>
    <col min="9474" max="9720" width="9.42578125" style="143" customWidth="1"/>
    <col min="9721" max="9721" width="16.42578125" style="143" customWidth="1"/>
    <col min="9722" max="9722" width="10.140625" style="143" customWidth="1"/>
    <col min="9723" max="9723" width="8.42578125" style="143" customWidth="1"/>
    <col min="9724" max="9724" width="10" style="143" customWidth="1"/>
    <col min="9725" max="9725" width="8.42578125" style="143" customWidth="1"/>
    <col min="9726" max="9726" width="11" style="143" customWidth="1"/>
    <col min="9727" max="9727" width="9" style="143" customWidth="1"/>
    <col min="9728" max="9728" width="11.42578125" style="143" customWidth="1"/>
    <col min="9729" max="9729" width="12" style="143" customWidth="1"/>
    <col min="9730" max="9976" width="9.42578125" style="143" customWidth="1"/>
    <col min="9977" max="9977" width="16.42578125" style="143" customWidth="1"/>
    <col min="9978" max="9978" width="10.140625" style="143" customWidth="1"/>
    <col min="9979" max="9979" width="8.42578125" style="143" customWidth="1"/>
    <col min="9980" max="9980" width="10" style="143" customWidth="1"/>
    <col min="9981" max="9981" width="8.42578125" style="143" customWidth="1"/>
    <col min="9982" max="9982" width="11" style="143" customWidth="1"/>
    <col min="9983" max="9983" width="9" style="143" customWidth="1"/>
    <col min="9984" max="9984" width="11.42578125" style="143" customWidth="1"/>
    <col min="9985" max="9985" width="12" style="143" customWidth="1"/>
    <col min="9986" max="10232" width="9.42578125" style="143" customWidth="1"/>
    <col min="10233" max="10233" width="16.42578125" style="143" customWidth="1"/>
    <col min="10234" max="10234" width="10.140625" style="143" customWidth="1"/>
    <col min="10235" max="10235" width="8.42578125" style="143" customWidth="1"/>
    <col min="10236" max="10236" width="10" style="143" customWidth="1"/>
    <col min="10237" max="10237" width="8.42578125" style="143" customWidth="1"/>
    <col min="10238" max="10238" width="11" style="143" customWidth="1"/>
    <col min="10239" max="10239" width="9" style="143" customWidth="1"/>
    <col min="10240" max="10240" width="11.42578125" style="143" customWidth="1"/>
    <col min="10241" max="10241" width="12" style="143" customWidth="1"/>
    <col min="10242" max="10488" width="9.42578125" style="143" customWidth="1"/>
    <col min="10489" max="10489" width="16.42578125" style="143" customWidth="1"/>
    <col min="10490" max="10490" width="10.140625" style="143" customWidth="1"/>
    <col min="10491" max="10491" width="8.42578125" style="143" customWidth="1"/>
    <col min="10492" max="10492" width="10" style="143" customWidth="1"/>
    <col min="10493" max="10493" width="8.42578125" style="143" customWidth="1"/>
    <col min="10494" max="10494" width="11" style="143" customWidth="1"/>
    <col min="10495" max="10495" width="9" style="143" customWidth="1"/>
    <col min="10496" max="10496" width="11.42578125" style="143" customWidth="1"/>
    <col min="10497" max="10497" width="12" style="143" customWidth="1"/>
    <col min="10498" max="10744" width="9.42578125" style="143" customWidth="1"/>
    <col min="10745" max="10745" width="16.42578125" style="143" customWidth="1"/>
    <col min="10746" max="10746" width="10.140625" style="143" customWidth="1"/>
    <col min="10747" max="10747" width="8.42578125" style="143" customWidth="1"/>
    <col min="10748" max="10748" width="10" style="143" customWidth="1"/>
    <col min="10749" max="10749" width="8.42578125" style="143" customWidth="1"/>
    <col min="10750" max="10750" width="11" style="143" customWidth="1"/>
    <col min="10751" max="10751" width="9" style="143" customWidth="1"/>
    <col min="10752" max="10752" width="11.42578125" style="143" customWidth="1"/>
    <col min="10753" max="10753" width="12" style="143" customWidth="1"/>
    <col min="10754" max="11000" width="9.42578125" style="143" customWidth="1"/>
    <col min="11001" max="11001" width="16.42578125" style="143" customWidth="1"/>
    <col min="11002" max="11002" width="10.140625" style="143" customWidth="1"/>
    <col min="11003" max="11003" width="8.42578125" style="143" customWidth="1"/>
    <col min="11004" max="11004" width="10" style="143" customWidth="1"/>
    <col min="11005" max="11005" width="8.42578125" style="143" customWidth="1"/>
    <col min="11006" max="11006" width="11" style="143" customWidth="1"/>
    <col min="11007" max="11007" width="9" style="143" customWidth="1"/>
    <col min="11008" max="11008" width="11.42578125" style="143" customWidth="1"/>
    <col min="11009" max="11009" width="12" style="143" customWidth="1"/>
    <col min="11010" max="11256" width="9.42578125" style="143" customWidth="1"/>
    <col min="11257" max="11257" width="16.42578125" style="143" customWidth="1"/>
    <col min="11258" max="11258" width="10.140625" style="143" customWidth="1"/>
    <col min="11259" max="11259" width="8.42578125" style="143" customWidth="1"/>
    <col min="11260" max="11260" width="10" style="143" customWidth="1"/>
    <col min="11261" max="11261" width="8.42578125" style="143" customWidth="1"/>
    <col min="11262" max="11262" width="11" style="143" customWidth="1"/>
    <col min="11263" max="11263" width="9" style="143" customWidth="1"/>
    <col min="11264" max="11264" width="11.42578125" style="143" customWidth="1"/>
    <col min="11265" max="11265" width="12" style="143" customWidth="1"/>
    <col min="11266" max="11512" width="9.42578125" style="143" customWidth="1"/>
    <col min="11513" max="11513" width="16.42578125" style="143" customWidth="1"/>
    <col min="11514" max="11514" width="10.140625" style="143" customWidth="1"/>
    <col min="11515" max="11515" width="8.42578125" style="143" customWidth="1"/>
    <col min="11516" max="11516" width="10" style="143" customWidth="1"/>
    <col min="11517" max="11517" width="8.42578125" style="143" customWidth="1"/>
    <col min="11518" max="11518" width="11" style="143" customWidth="1"/>
    <col min="11519" max="11519" width="9" style="143" customWidth="1"/>
    <col min="11520" max="11520" width="11.42578125" style="143" customWidth="1"/>
    <col min="11521" max="11521" width="12" style="143" customWidth="1"/>
    <col min="11522" max="11768" width="9.42578125" style="143" customWidth="1"/>
    <col min="11769" max="11769" width="16.42578125" style="143" customWidth="1"/>
    <col min="11770" max="11770" width="10.140625" style="143" customWidth="1"/>
    <col min="11771" max="11771" width="8.42578125" style="143" customWidth="1"/>
    <col min="11772" max="11772" width="10" style="143" customWidth="1"/>
    <col min="11773" max="11773" width="8.42578125" style="143" customWidth="1"/>
    <col min="11774" max="11774" width="11" style="143" customWidth="1"/>
    <col min="11775" max="11775" width="9" style="143" customWidth="1"/>
    <col min="11776" max="11776" width="11.42578125" style="143" customWidth="1"/>
    <col min="11777" max="11777" width="12" style="143" customWidth="1"/>
    <col min="11778" max="12024" width="9.42578125" style="143" customWidth="1"/>
    <col min="12025" max="12025" width="16.42578125" style="143" customWidth="1"/>
    <col min="12026" max="12026" width="10.140625" style="143" customWidth="1"/>
    <col min="12027" max="12027" width="8.42578125" style="143" customWidth="1"/>
    <col min="12028" max="12028" width="10" style="143" customWidth="1"/>
    <col min="12029" max="12029" width="8.42578125" style="143" customWidth="1"/>
    <col min="12030" max="12030" width="11" style="143" customWidth="1"/>
    <col min="12031" max="12031" width="9" style="143" customWidth="1"/>
    <col min="12032" max="12032" width="11.42578125" style="143" customWidth="1"/>
    <col min="12033" max="12033" width="12" style="143" customWidth="1"/>
    <col min="12034" max="12280" width="9.42578125" style="143" customWidth="1"/>
    <col min="12281" max="12281" width="16.42578125" style="143" customWidth="1"/>
    <col min="12282" max="12282" width="10.140625" style="143" customWidth="1"/>
    <col min="12283" max="12283" width="8.42578125" style="143" customWidth="1"/>
    <col min="12284" max="12284" width="10" style="143" customWidth="1"/>
    <col min="12285" max="12285" width="8.42578125" style="143" customWidth="1"/>
    <col min="12286" max="12286" width="11" style="143" customWidth="1"/>
    <col min="12287" max="12287" width="9" style="143" customWidth="1"/>
    <col min="12288" max="12288" width="11.42578125" style="143" customWidth="1"/>
    <col min="12289" max="12289" width="12" style="143" customWidth="1"/>
    <col min="12290" max="12536" width="9.42578125" style="143" customWidth="1"/>
    <col min="12537" max="12537" width="16.42578125" style="143" customWidth="1"/>
    <col min="12538" max="12538" width="10.140625" style="143" customWidth="1"/>
    <col min="12539" max="12539" width="8.42578125" style="143" customWidth="1"/>
    <col min="12540" max="12540" width="10" style="143" customWidth="1"/>
    <col min="12541" max="12541" width="8.42578125" style="143" customWidth="1"/>
    <col min="12542" max="12542" width="11" style="143" customWidth="1"/>
    <col min="12543" max="12543" width="9" style="143" customWidth="1"/>
    <col min="12544" max="12544" width="11.42578125" style="143" customWidth="1"/>
    <col min="12545" max="12545" width="12" style="143" customWidth="1"/>
    <col min="12546" max="12792" width="9.42578125" style="143" customWidth="1"/>
    <col min="12793" max="12793" width="16.42578125" style="143" customWidth="1"/>
    <col min="12794" max="12794" width="10.140625" style="143" customWidth="1"/>
    <col min="12795" max="12795" width="8.42578125" style="143" customWidth="1"/>
    <col min="12796" max="12796" width="10" style="143" customWidth="1"/>
    <col min="12797" max="12797" width="8.42578125" style="143" customWidth="1"/>
    <col min="12798" max="12798" width="11" style="143" customWidth="1"/>
    <col min="12799" max="12799" width="9" style="143" customWidth="1"/>
    <col min="12800" max="12800" width="11.42578125" style="143" customWidth="1"/>
    <col min="12801" max="12801" width="12" style="143" customWidth="1"/>
    <col min="12802" max="13048" width="9.42578125" style="143" customWidth="1"/>
    <col min="13049" max="13049" width="16.42578125" style="143" customWidth="1"/>
    <col min="13050" max="13050" width="10.140625" style="143" customWidth="1"/>
    <col min="13051" max="13051" width="8.42578125" style="143" customWidth="1"/>
    <col min="13052" max="13052" width="10" style="143" customWidth="1"/>
    <col min="13053" max="13053" width="8.42578125" style="143" customWidth="1"/>
    <col min="13054" max="13054" width="11" style="143" customWidth="1"/>
    <col min="13055" max="13055" width="9" style="143" customWidth="1"/>
    <col min="13056" max="13056" width="11.42578125" style="143" customWidth="1"/>
    <col min="13057" max="13057" width="12" style="143" customWidth="1"/>
    <col min="13058" max="13304" width="9.42578125" style="143" customWidth="1"/>
    <col min="13305" max="13305" width="16.42578125" style="143" customWidth="1"/>
    <col min="13306" max="13306" width="10.140625" style="143" customWidth="1"/>
    <col min="13307" max="13307" width="8.42578125" style="143" customWidth="1"/>
    <col min="13308" max="13308" width="10" style="143" customWidth="1"/>
    <col min="13309" max="13309" width="8.42578125" style="143" customWidth="1"/>
    <col min="13310" max="13310" width="11" style="143" customWidth="1"/>
    <col min="13311" max="13311" width="9" style="143" customWidth="1"/>
    <col min="13312" max="13312" width="11.42578125" style="143" customWidth="1"/>
    <col min="13313" max="13313" width="12" style="143" customWidth="1"/>
    <col min="13314" max="13560" width="9.42578125" style="143" customWidth="1"/>
    <col min="13561" max="13561" width="16.42578125" style="143" customWidth="1"/>
    <col min="13562" max="13562" width="10.140625" style="143" customWidth="1"/>
    <col min="13563" max="13563" width="8.42578125" style="143" customWidth="1"/>
    <col min="13564" max="13564" width="10" style="143" customWidth="1"/>
    <col min="13565" max="13565" width="8.42578125" style="143" customWidth="1"/>
    <col min="13566" max="13566" width="11" style="143" customWidth="1"/>
    <col min="13567" max="13567" width="9" style="143" customWidth="1"/>
    <col min="13568" max="13568" width="11.42578125" style="143" customWidth="1"/>
    <col min="13569" max="13569" width="12" style="143" customWidth="1"/>
    <col min="13570" max="13816" width="9.42578125" style="143" customWidth="1"/>
    <col min="13817" max="13817" width="16.42578125" style="143" customWidth="1"/>
    <col min="13818" max="13818" width="10.140625" style="143" customWidth="1"/>
    <col min="13819" max="13819" width="8.42578125" style="143" customWidth="1"/>
    <col min="13820" max="13820" width="10" style="143" customWidth="1"/>
    <col min="13821" max="13821" width="8.42578125" style="143" customWidth="1"/>
    <col min="13822" max="13822" width="11" style="143" customWidth="1"/>
    <col min="13823" max="13823" width="9" style="143" customWidth="1"/>
    <col min="13824" max="13824" width="11.42578125" style="143" customWidth="1"/>
    <col min="13825" max="13825" width="12" style="143" customWidth="1"/>
    <col min="13826" max="14072" width="9.42578125" style="143" customWidth="1"/>
    <col min="14073" max="14073" width="16.42578125" style="143" customWidth="1"/>
    <col min="14074" max="14074" width="10.140625" style="143" customWidth="1"/>
    <col min="14075" max="14075" width="8.42578125" style="143" customWidth="1"/>
    <col min="14076" max="14076" width="10" style="143" customWidth="1"/>
    <col min="14077" max="14077" width="8.42578125" style="143" customWidth="1"/>
    <col min="14078" max="14078" width="11" style="143" customWidth="1"/>
    <col min="14079" max="14079" width="9" style="143" customWidth="1"/>
    <col min="14080" max="14080" width="11.42578125" style="143" customWidth="1"/>
    <col min="14081" max="14081" width="12" style="143" customWidth="1"/>
    <col min="14082" max="14328" width="9.42578125" style="143" customWidth="1"/>
    <col min="14329" max="14329" width="16.42578125" style="143" customWidth="1"/>
    <col min="14330" max="14330" width="10.140625" style="143" customWidth="1"/>
    <col min="14331" max="14331" width="8.42578125" style="143" customWidth="1"/>
    <col min="14332" max="14332" width="10" style="143" customWidth="1"/>
    <col min="14333" max="14333" width="8.42578125" style="143" customWidth="1"/>
    <col min="14334" max="14334" width="11" style="143" customWidth="1"/>
    <col min="14335" max="14335" width="9" style="143" customWidth="1"/>
    <col min="14336" max="14336" width="11.42578125" style="143" customWidth="1"/>
    <col min="14337" max="14337" width="12" style="143" customWidth="1"/>
    <col min="14338" max="14584" width="9.42578125" style="143" customWidth="1"/>
    <col min="14585" max="14585" width="16.42578125" style="143" customWidth="1"/>
    <col min="14586" max="14586" width="10.140625" style="143" customWidth="1"/>
    <col min="14587" max="14587" width="8.42578125" style="143" customWidth="1"/>
    <col min="14588" max="14588" width="10" style="143" customWidth="1"/>
    <col min="14589" max="14589" width="8.42578125" style="143" customWidth="1"/>
    <col min="14590" max="14590" width="11" style="143" customWidth="1"/>
    <col min="14591" max="14591" width="9" style="143" customWidth="1"/>
    <col min="14592" max="14592" width="11.42578125" style="143" customWidth="1"/>
    <col min="14593" max="14593" width="12" style="143" customWidth="1"/>
    <col min="14594" max="14840" width="9.42578125" style="143" customWidth="1"/>
    <col min="14841" max="14841" width="16.42578125" style="143" customWidth="1"/>
    <col min="14842" max="14842" width="10.140625" style="143" customWidth="1"/>
    <col min="14843" max="14843" width="8.42578125" style="143" customWidth="1"/>
    <col min="14844" max="14844" width="10" style="143" customWidth="1"/>
    <col min="14845" max="14845" width="8.42578125" style="143" customWidth="1"/>
    <col min="14846" max="14846" width="11" style="143" customWidth="1"/>
    <col min="14847" max="14847" width="9" style="143" customWidth="1"/>
    <col min="14848" max="14848" width="11.42578125" style="143" customWidth="1"/>
    <col min="14849" max="14849" width="12" style="143" customWidth="1"/>
    <col min="14850" max="15096" width="9.42578125" style="143" customWidth="1"/>
    <col min="15097" max="15097" width="16.42578125" style="143" customWidth="1"/>
    <col min="15098" max="15098" width="10.140625" style="143" customWidth="1"/>
    <col min="15099" max="15099" width="8.42578125" style="143" customWidth="1"/>
    <col min="15100" max="15100" width="10" style="143" customWidth="1"/>
    <col min="15101" max="15101" width="8.42578125" style="143" customWidth="1"/>
    <col min="15102" max="15102" width="11" style="143" customWidth="1"/>
    <col min="15103" max="15103" width="9" style="143" customWidth="1"/>
    <col min="15104" max="15104" width="11.42578125" style="143" customWidth="1"/>
    <col min="15105" max="15105" width="12" style="143" customWidth="1"/>
    <col min="15106" max="15352" width="9.42578125" style="143" customWidth="1"/>
    <col min="15353" max="15353" width="16.42578125" style="143" customWidth="1"/>
    <col min="15354" max="15354" width="10.140625" style="143" customWidth="1"/>
    <col min="15355" max="15355" width="8.42578125" style="143" customWidth="1"/>
    <col min="15356" max="15356" width="10" style="143" customWidth="1"/>
    <col min="15357" max="15357" width="8.42578125" style="143" customWidth="1"/>
    <col min="15358" max="15358" width="11" style="143" customWidth="1"/>
    <col min="15359" max="15359" width="9" style="143" customWidth="1"/>
    <col min="15360" max="15360" width="11.42578125" style="143" customWidth="1"/>
    <col min="15361" max="15361" width="12" style="143" customWidth="1"/>
    <col min="15362" max="15608" width="9.42578125" style="143" customWidth="1"/>
    <col min="15609" max="15609" width="16.42578125" style="143" customWidth="1"/>
    <col min="15610" max="15610" width="10.140625" style="143" customWidth="1"/>
    <col min="15611" max="15611" width="8.42578125" style="143" customWidth="1"/>
    <col min="15612" max="15612" width="10" style="143" customWidth="1"/>
    <col min="15613" max="15613" width="8.42578125" style="143" customWidth="1"/>
    <col min="15614" max="15614" width="11" style="143" customWidth="1"/>
    <col min="15615" max="15615" width="9" style="143" customWidth="1"/>
    <col min="15616" max="15616" width="11.42578125" style="143" customWidth="1"/>
    <col min="15617" max="15617" width="12" style="143" customWidth="1"/>
    <col min="15618" max="15864" width="9.42578125" style="143" customWidth="1"/>
    <col min="15865" max="15865" width="16.42578125" style="143" customWidth="1"/>
    <col min="15866" max="15866" width="10.140625" style="143" customWidth="1"/>
    <col min="15867" max="15867" width="8.42578125" style="143" customWidth="1"/>
    <col min="15868" max="15868" width="10" style="143" customWidth="1"/>
    <col min="15869" max="15869" width="8.42578125" style="143" customWidth="1"/>
    <col min="15870" max="15870" width="11" style="143" customWidth="1"/>
    <col min="15871" max="15871" width="9" style="143" customWidth="1"/>
    <col min="15872" max="15872" width="11.42578125" style="143" customWidth="1"/>
    <col min="15873" max="15873" width="12" style="143" customWidth="1"/>
    <col min="15874" max="16120" width="9.42578125" style="143" customWidth="1"/>
    <col min="16121" max="16121" width="16.42578125" style="143" customWidth="1"/>
    <col min="16122" max="16122" width="10.140625" style="143" customWidth="1"/>
    <col min="16123" max="16123" width="8.42578125" style="143" customWidth="1"/>
    <col min="16124" max="16124" width="10" style="143" customWidth="1"/>
    <col min="16125" max="16125" width="8.42578125" style="143" customWidth="1"/>
    <col min="16126" max="16126" width="11" style="143" customWidth="1"/>
    <col min="16127" max="16127" width="9" style="143" customWidth="1"/>
    <col min="16128" max="16128" width="11.42578125" style="143" customWidth="1"/>
    <col min="16129" max="16129" width="12" style="143" customWidth="1"/>
    <col min="16130" max="16384" width="9.42578125" style="143" customWidth="1"/>
  </cols>
  <sheetData>
    <row r="1" spans="2:11" s="1" customFormat="1" ht="14.25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2:11" s="1" customFormat="1" ht="14.25" x14ac:dyDescent="0.2">
      <c r="B2" s="143"/>
      <c r="C2" s="143"/>
      <c r="D2" s="143"/>
      <c r="E2" s="143"/>
      <c r="F2" s="143"/>
      <c r="G2" s="143"/>
      <c r="H2" s="143"/>
      <c r="I2" s="145" t="s">
        <v>103</v>
      </c>
      <c r="J2" s="143"/>
      <c r="K2" s="144"/>
    </row>
    <row r="3" spans="2:11" s="1" customFormat="1" ht="20.25" x14ac:dyDescent="0.3">
      <c r="B3" s="553" t="s">
        <v>104</v>
      </c>
      <c r="C3" s="553"/>
      <c r="D3" s="553"/>
      <c r="E3" s="553"/>
      <c r="F3" s="553"/>
      <c r="G3" s="553"/>
      <c r="H3" s="553"/>
      <c r="I3" s="553"/>
      <c r="J3" s="146"/>
      <c r="K3" s="144"/>
    </row>
    <row r="4" spans="2:11" s="1" customFormat="1" ht="9.7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2:11" s="1" customFormat="1" ht="18" customHeight="1" x14ac:dyDescent="0.2">
      <c r="B5" s="147" t="s">
        <v>105</v>
      </c>
      <c r="C5" s="148"/>
      <c r="D5" s="148"/>
      <c r="E5" s="143"/>
      <c r="F5" s="143"/>
      <c r="G5" s="143"/>
      <c r="H5" s="143"/>
      <c r="I5" s="143"/>
      <c r="J5" s="143"/>
      <c r="K5" s="144"/>
    </row>
    <row r="6" spans="2:11" s="1" customFormat="1" ht="14.25" x14ac:dyDescent="0.2">
      <c r="B6" s="143"/>
      <c r="C6" s="143"/>
      <c r="D6" s="143"/>
      <c r="E6" s="143"/>
      <c r="F6" s="143"/>
      <c r="G6" s="143"/>
      <c r="H6" s="146"/>
      <c r="I6" s="146"/>
      <c r="J6" s="145"/>
      <c r="K6" s="144"/>
    </row>
    <row r="7" spans="2:11" s="1" customFormat="1" ht="14.25" x14ac:dyDescent="0.2">
      <c r="B7" s="554" t="s">
        <v>106</v>
      </c>
      <c r="C7" s="556" t="s">
        <v>107</v>
      </c>
      <c r="D7" s="556" t="s">
        <v>108</v>
      </c>
      <c r="E7" s="558" t="s">
        <v>52</v>
      </c>
      <c r="F7" s="558"/>
      <c r="G7" s="558"/>
      <c r="H7" s="558"/>
      <c r="I7" s="558"/>
      <c r="J7" s="149"/>
      <c r="K7" s="144"/>
    </row>
    <row r="8" spans="2:11" s="1" customFormat="1" ht="12.95" customHeight="1" x14ac:dyDescent="0.2">
      <c r="B8" s="555"/>
      <c r="C8" s="557"/>
      <c r="D8" s="557"/>
      <c r="E8" s="559">
        <v>610</v>
      </c>
      <c r="F8" s="559">
        <v>620</v>
      </c>
      <c r="G8" s="559">
        <v>630</v>
      </c>
      <c r="H8" s="559">
        <v>640</v>
      </c>
      <c r="I8" s="559" t="s">
        <v>93</v>
      </c>
      <c r="J8" s="144"/>
      <c r="K8" s="150"/>
    </row>
    <row r="9" spans="2:11" s="1" customFormat="1" ht="5.25" customHeight="1" x14ac:dyDescent="0.2">
      <c r="B9" s="555"/>
      <c r="C9" s="557"/>
      <c r="D9" s="557"/>
      <c r="E9" s="559"/>
      <c r="F9" s="559"/>
      <c r="G9" s="559"/>
      <c r="H9" s="559"/>
      <c r="I9" s="559"/>
      <c r="J9" s="144"/>
      <c r="K9" s="150"/>
    </row>
    <row r="10" spans="2:11" s="1" customFormat="1" ht="14.25" x14ac:dyDescent="0.2">
      <c r="B10" s="151" t="s">
        <v>109</v>
      </c>
      <c r="C10" s="152">
        <v>56</v>
      </c>
      <c r="D10" s="153">
        <v>37810</v>
      </c>
      <c r="E10" s="154">
        <v>165014</v>
      </c>
      <c r="F10" s="154">
        <v>61753</v>
      </c>
      <c r="G10" s="154">
        <v>47059</v>
      </c>
      <c r="H10" s="154">
        <v>423</v>
      </c>
      <c r="I10" s="155">
        <f>SUM(E10:H10)</f>
        <v>274249</v>
      </c>
      <c r="J10" s="144"/>
      <c r="K10" s="150"/>
    </row>
    <row r="11" spans="2:11" s="1" customFormat="1" ht="14.25" x14ac:dyDescent="0.2">
      <c r="B11" s="151" t="s">
        <v>110</v>
      </c>
      <c r="C11" s="152">
        <v>139</v>
      </c>
      <c r="D11" s="153">
        <v>96836</v>
      </c>
      <c r="E11" s="154">
        <v>314726</v>
      </c>
      <c r="F11" s="154">
        <v>116425</v>
      </c>
      <c r="G11" s="154">
        <v>97968</v>
      </c>
      <c r="H11" s="154">
        <v>1455</v>
      </c>
      <c r="I11" s="155">
        <f t="shared" ref="I11:I25" si="0">SUM(E11:H11)</f>
        <v>530574</v>
      </c>
      <c r="J11" s="144"/>
      <c r="K11" s="150"/>
    </row>
    <row r="12" spans="2:11" s="1" customFormat="1" ht="14.25" x14ac:dyDescent="0.2">
      <c r="B12" s="151" t="s">
        <v>111</v>
      </c>
      <c r="C12" s="152">
        <v>70</v>
      </c>
      <c r="D12" s="153">
        <v>46640</v>
      </c>
      <c r="E12" s="154">
        <v>163311</v>
      </c>
      <c r="F12" s="154">
        <v>61074</v>
      </c>
      <c r="G12" s="154">
        <v>63262</v>
      </c>
      <c r="H12" s="154">
        <v>489</v>
      </c>
      <c r="I12" s="155">
        <f t="shared" si="0"/>
        <v>288136</v>
      </c>
      <c r="J12" s="144"/>
      <c r="K12" s="150"/>
    </row>
    <row r="13" spans="2:11" s="1" customFormat="1" ht="14.25" x14ac:dyDescent="0.2">
      <c r="B13" s="151" t="s">
        <v>756</v>
      </c>
      <c r="C13" s="152">
        <v>84</v>
      </c>
      <c r="D13" s="153">
        <v>55414</v>
      </c>
      <c r="E13" s="154">
        <v>173360</v>
      </c>
      <c r="F13" s="154">
        <v>64588</v>
      </c>
      <c r="G13" s="154">
        <v>71791</v>
      </c>
      <c r="H13" s="154">
        <v>3987</v>
      </c>
      <c r="I13" s="155">
        <f t="shared" si="0"/>
        <v>313726</v>
      </c>
      <c r="J13" s="144"/>
      <c r="K13" s="150"/>
    </row>
    <row r="14" spans="2:11" s="1" customFormat="1" ht="14.25" x14ac:dyDescent="0.2">
      <c r="B14" s="151" t="s">
        <v>112</v>
      </c>
      <c r="C14" s="152">
        <v>74</v>
      </c>
      <c r="D14" s="153">
        <v>50275</v>
      </c>
      <c r="E14" s="154">
        <v>194953</v>
      </c>
      <c r="F14" s="154">
        <v>72219</v>
      </c>
      <c r="G14" s="154">
        <v>68254</v>
      </c>
      <c r="H14" s="154">
        <v>3931</v>
      </c>
      <c r="I14" s="155">
        <f t="shared" si="0"/>
        <v>339357</v>
      </c>
      <c r="J14" s="144"/>
      <c r="K14" s="150"/>
    </row>
    <row r="15" spans="2:11" s="1" customFormat="1" ht="14.25" x14ac:dyDescent="0.2">
      <c r="B15" s="151" t="s">
        <v>113</v>
      </c>
      <c r="C15" s="152">
        <v>126</v>
      </c>
      <c r="D15" s="153">
        <v>83936</v>
      </c>
      <c r="E15" s="154">
        <v>338066</v>
      </c>
      <c r="F15" s="154">
        <v>126264</v>
      </c>
      <c r="G15" s="154">
        <v>114796</v>
      </c>
      <c r="H15" s="154">
        <v>12153</v>
      </c>
      <c r="I15" s="155">
        <f t="shared" si="0"/>
        <v>591279</v>
      </c>
      <c r="J15" s="144"/>
      <c r="K15" s="150"/>
    </row>
    <row r="16" spans="2:11" s="1" customFormat="1" ht="14.25" x14ac:dyDescent="0.2">
      <c r="B16" s="151" t="s">
        <v>757</v>
      </c>
      <c r="C16" s="152">
        <v>134</v>
      </c>
      <c r="D16" s="153">
        <v>87531</v>
      </c>
      <c r="E16" s="154">
        <v>324970</v>
      </c>
      <c r="F16" s="154">
        <v>121607</v>
      </c>
      <c r="G16" s="154">
        <v>115878</v>
      </c>
      <c r="H16" s="154">
        <v>3907</v>
      </c>
      <c r="I16" s="155">
        <f t="shared" si="0"/>
        <v>566362</v>
      </c>
      <c r="J16" s="144"/>
      <c r="K16" s="150"/>
    </row>
    <row r="17" spans="1:14" s="1" customFormat="1" ht="14.25" x14ac:dyDescent="0.2">
      <c r="B17" s="151" t="s">
        <v>114</v>
      </c>
      <c r="C17" s="152">
        <v>62</v>
      </c>
      <c r="D17" s="153">
        <v>42415</v>
      </c>
      <c r="E17" s="154">
        <v>195173</v>
      </c>
      <c r="F17" s="154">
        <v>73799</v>
      </c>
      <c r="G17" s="154">
        <v>42001</v>
      </c>
      <c r="H17" s="154">
        <v>2182</v>
      </c>
      <c r="I17" s="155">
        <f t="shared" si="0"/>
        <v>313155</v>
      </c>
      <c r="J17" s="144"/>
      <c r="K17" s="150"/>
      <c r="L17" s="150"/>
      <c r="M17" s="150"/>
    </row>
    <row r="18" spans="1:14" s="1" customFormat="1" ht="14.25" x14ac:dyDescent="0.2">
      <c r="B18" s="151" t="s">
        <v>115</v>
      </c>
      <c r="C18" s="152">
        <v>117</v>
      </c>
      <c r="D18" s="153">
        <v>76442</v>
      </c>
      <c r="E18" s="154">
        <v>292971</v>
      </c>
      <c r="F18" s="154">
        <v>109826</v>
      </c>
      <c r="G18" s="154">
        <v>107986</v>
      </c>
      <c r="H18" s="154">
        <v>7140</v>
      </c>
      <c r="I18" s="155">
        <f t="shared" si="0"/>
        <v>517923</v>
      </c>
      <c r="J18" s="156"/>
      <c r="K18" s="150"/>
      <c r="L18" s="150"/>
      <c r="M18" s="150"/>
    </row>
    <row r="19" spans="1:14" s="1" customFormat="1" ht="14.25" x14ac:dyDescent="0.2">
      <c r="B19" s="151" t="s">
        <v>116</v>
      </c>
      <c r="C19" s="152">
        <v>115</v>
      </c>
      <c r="D19" s="153">
        <v>77341</v>
      </c>
      <c r="E19" s="154">
        <v>314782</v>
      </c>
      <c r="F19" s="154">
        <v>119987</v>
      </c>
      <c r="G19" s="154">
        <v>93619</v>
      </c>
      <c r="H19" s="154">
        <v>2936</v>
      </c>
      <c r="I19" s="155">
        <f t="shared" si="0"/>
        <v>531324</v>
      </c>
      <c r="J19" s="156"/>
      <c r="K19" s="150"/>
      <c r="L19" s="150"/>
      <c r="M19" s="150"/>
    </row>
    <row r="20" spans="1:14" s="1" customFormat="1" ht="14.25" x14ac:dyDescent="0.2">
      <c r="B20" s="151" t="s">
        <v>117</v>
      </c>
      <c r="C20" s="152">
        <v>108</v>
      </c>
      <c r="D20" s="153">
        <v>65834</v>
      </c>
      <c r="E20" s="154">
        <v>271528</v>
      </c>
      <c r="F20" s="154">
        <v>100664</v>
      </c>
      <c r="G20" s="154">
        <v>63308</v>
      </c>
      <c r="H20" s="154">
        <v>2702</v>
      </c>
      <c r="I20" s="155">
        <f t="shared" si="0"/>
        <v>438202</v>
      </c>
      <c r="J20" s="156"/>
      <c r="K20" s="150"/>
      <c r="L20" s="150"/>
      <c r="M20" s="150"/>
    </row>
    <row r="21" spans="1:14" s="1" customFormat="1" ht="14.25" x14ac:dyDescent="0.2">
      <c r="B21" s="151" t="s">
        <v>118</v>
      </c>
      <c r="C21" s="152">
        <v>36</v>
      </c>
      <c r="D21" s="153">
        <v>23272</v>
      </c>
      <c r="E21" s="154">
        <v>96210</v>
      </c>
      <c r="F21" s="154">
        <v>35884</v>
      </c>
      <c r="G21" s="154">
        <v>25621</v>
      </c>
      <c r="H21" s="154">
        <v>327</v>
      </c>
      <c r="I21" s="155">
        <f t="shared" si="0"/>
        <v>158042</v>
      </c>
      <c r="J21" s="156"/>
      <c r="K21" s="150"/>
      <c r="L21" s="150"/>
      <c r="M21" s="150"/>
    </row>
    <row r="22" spans="1:14" s="1" customFormat="1" ht="14.25" x14ac:dyDescent="0.2">
      <c r="B22" s="151" t="s">
        <v>119</v>
      </c>
      <c r="C22" s="152">
        <v>32</v>
      </c>
      <c r="D22" s="153">
        <v>21095</v>
      </c>
      <c r="E22" s="154">
        <v>108991</v>
      </c>
      <c r="F22" s="154">
        <v>40572</v>
      </c>
      <c r="G22" s="154">
        <v>33705</v>
      </c>
      <c r="H22" s="154">
        <v>730</v>
      </c>
      <c r="I22" s="155">
        <f t="shared" si="0"/>
        <v>183998</v>
      </c>
      <c r="J22" s="156"/>
      <c r="K22" s="150"/>
      <c r="L22" s="150"/>
      <c r="M22" s="150"/>
    </row>
    <row r="23" spans="1:14" s="1" customFormat="1" ht="14.25" x14ac:dyDescent="0.2">
      <c r="B23" s="151" t="s">
        <v>120</v>
      </c>
      <c r="C23" s="152">
        <v>44</v>
      </c>
      <c r="D23" s="153">
        <v>10961</v>
      </c>
      <c r="E23" s="154">
        <v>123411</v>
      </c>
      <c r="F23" s="154">
        <v>46288</v>
      </c>
      <c r="G23" s="154">
        <v>49608</v>
      </c>
      <c r="H23" s="154">
        <v>365</v>
      </c>
      <c r="I23" s="155">
        <f t="shared" si="0"/>
        <v>219672</v>
      </c>
      <c r="J23" s="156"/>
      <c r="K23" s="150"/>
      <c r="L23" s="150"/>
      <c r="M23" s="150"/>
    </row>
    <row r="24" spans="1:14" s="1" customFormat="1" ht="14.25" x14ac:dyDescent="0.2">
      <c r="B24" s="151" t="s">
        <v>121</v>
      </c>
      <c r="C24" s="152">
        <v>158</v>
      </c>
      <c r="D24" s="153">
        <v>39837</v>
      </c>
      <c r="E24" s="154">
        <v>381272</v>
      </c>
      <c r="F24" s="154">
        <v>141769</v>
      </c>
      <c r="G24" s="154">
        <v>126204</v>
      </c>
      <c r="H24" s="154">
        <v>4785</v>
      </c>
      <c r="I24" s="155">
        <f t="shared" si="0"/>
        <v>654030</v>
      </c>
      <c r="J24" s="156"/>
      <c r="K24" s="150"/>
      <c r="L24" s="150"/>
      <c r="M24" s="150"/>
    </row>
    <row r="25" spans="1:14" s="1" customFormat="1" ht="14.25" x14ac:dyDescent="0.2">
      <c r="B25" s="157" t="s">
        <v>473</v>
      </c>
      <c r="C25" s="158"/>
      <c r="D25" s="159"/>
      <c r="E25" s="160"/>
      <c r="F25" s="160"/>
      <c r="G25" s="420">
        <v>2372</v>
      </c>
      <c r="H25" s="160"/>
      <c r="I25" s="155">
        <f t="shared" si="0"/>
        <v>2372</v>
      </c>
      <c r="J25" s="156"/>
      <c r="K25" s="150"/>
      <c r="L25" s="150"/>
      <c r="M25" s="150"/>
    </row>
    <row r="26" spans="1:14" s="161" customFormat="1" ht="17.25" customHeight="1" x14ac:dyDescent="0.25">
      <c r="B26" s="162" t="s">
        <v>122</v>
      </c>
      <c r="C26" s="163">
        <f>SUM(C10:C25)</f>
        <v>1355</v>
      </c>
      <c r="D26" s="163">
        <f t="shared" ref="D26:G26" si="1">SUM(D10:D25)</f>
        <v>815639</v>
      </c>
      <c r="E26" s="163">
        <f t="shared" si="1"/>
        <v>3458738</v>
      </c>
      <c r="F26" s="163">
        <f t="shared" si="1"/>
        <v>1292719</v>
      </c>
      <c r="G26" s="163">
        <f t="shared" si="1"/>
        <v>1123432</v>
      </c>
      <c r="H26" s="163">
        <f>SUM(H10:H25)</f>
        <v>47512</v>
      </c>
      <c r="I26" s="163">
        <f t="shared" ref="I26" si="2">SUM(I10:I25)</f>
        <v>5922401</v>
      </c>
      <c r="L26" s="178"/>
    </row>
    <row r="27" spans="1:14" s="1" customFormat="1" ht="3.75" customHeight="1" x14ac:dyDescent="0.2">
      <c r="B27" s="164"/>
      <c r="C27" s="164"/>
      <c r="D27" s="164"/>
      <c r="E27" s="164"/>
      <c r="F27" s="164"/>
      <c r="G27" s="164"/>
      <c r="H27" s="164"/>
      <c r="I27" s="164"/>
      <c r="J27" s="156"/>
      <c r="K27" s="150"/>
      <c r="L27" s="150"/>
      <c r="M27" s="150"/>
    </row>
    <row r="28" spans="1:14" s="1" customFormat="1" ht="19.5" customHeight="1" x14ac:dyDescent="0.2">
      <c r="B28" s="151" t="s">
        <v>5</v>
      </c>
      <c r="C28" s="152">
        <v>200</v>
      </c>
      <c r="D28" s="153">
        <v>107068</v>
      </c>
      <c r="E28" s="176">
        <v>482839</v>
      </c>
      <c r="F28" s="176">
        <v>177321</v>
      </c>
      <c r="G28" s="176">
        <v>148698</v>
      </c>
      <c r="H28" s="176">
        <v>8535</v>
      </c>
      <c r="I28" s="155">
        <f>SUM(E28:H28)</f>
        <v>817393</v>
      </c>
      <c r="J28" s="156"/>
      <c r="K28" s="150"/>
      <c r="L28" s="150"/>
      <c r="M28" s="150"/>
      <c r="N28" s="4"/>
    </row>
    <row r="29" spans="1:14" s="1" customFormat="1" ht="19.5" customHeight="1" x14ac:dyDescent="0.2">
      <c r="B29" s="457" t="s">
        <v>473</v>
      </c>
      <c r="C29" s="458"/>
      <c r="D29" s="459"/>
      <c r="E29" s="460"/>
      <c r="F29" s="460"/>
      <c r="G29" s="461">
        <v>1649</v>
      </c>
      <c r="H29" s="460"/>
      <c r="I29" s="462">
        <f t="shared" ref="I29" si="3">SUM(E29:H29)</f>
        <v>1649</v>
      </c>
      <c r="J29" s="156"/>
      <c r="K29" s="150"/>
      <c r="L29" s="150"/>
      <c r="M29" s="150"/>
      <c r="N29" s="4"/>
    </row>
    <row r="30" spans="1:14" s="1" customFormat="1" ht="14.25" x14ac:dyDescent="0.2">
      <c r="B30" s="162" t="s">
        <v>122</v>
      </c>
      <c r="C30" s="163">
        <f t="shared" ref="C30" si="4">SUM(C28:C28)</f>
        <v>200</v>
      </c>
      <c r="D30" s="163">
        <f t="shared" ref="D30:H30" si="5">SUM(D28:D29)</f>
        <v>107068</v>
      </c>
      <c r="E30" s="163">
        <f t="shared" si="5"/>
        <v>482839</v>
      </c>
      <c r="F30" s="163">
        <f t="shared" si="5"/>
        <v>177321</v>
      </c>
      <c r="G30" s="163">
        <f t="shared" si="5"/>
        <v>150347</v>
      </c>
      <c r="H30" s="163">
        <f t="shared" si="5"/>
        <v>8535</v>
      </c>
      <c r="I30" s="163">
        <f>SUM(I28:I29)</f>
        <v>819042</v>
      </c>
      <c r="J30" s="165"/>
      <c r="K30" s="156"/>
      <c r="L30" s="150"/>
      <c r="M30" s="150"/>
    </row>
    <row r="31" spans="1:14" s="1" customFormat="1" ht="14.25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56"/>
      <c r="L31" s="150"/>
      <c r="M31" s="150"/>
    </row>
    <row r="32" spans="1:14" s="1" customFormat="1" ht="14.25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56"/>
      <c r="L32" s="150"/>
      <c r="M32" s="150"/>
    </row>
    <row r="33" spans="2:14" s="1" customFormat="1" ht="18.75" customHeight="1" x14ac:dyDescent="0.2">
      <c r="B33" s="147" t="s">
        <v>123</v>
      </c>
      <c r="C33" s="148"/>
      <c r="D33" s="148"/>
      <c r="E33" s="143"/>
      <c r="F33" s="143"/>
      <c r="G33" s="143"/>
      <c r="H33" s="143"/>
      <c r="I33" s="143"/>
      <c r="J33" s="143"/>
      <c r="K33" s="156"/>
      <c r="L33" s="150"/>
      <c r="M33" s="150"/>
      <c r="N33" s="4"/>
    </row>
    <row r="34" spans="2:14" s="1" customFormat="1" ht="14.25" x14ac:dyDescent="0.2">
      <c r="B34" s="143"/>
      <c r="C34" s="143"/>
      <c r="D34" s="143"/>
      <c r="E34" s="143"/>
      <c r="F34" s="143"/>
      <c r="G34" s="143"/>
      <c r="H34" s="145"/>
      <c r="I34" s="146"/>
      <c r="J34" s="143"/>
      <c r="K34" s="156"/>
      <c r="L34" s="150"/>
      <c r="M34" s="150"/>
    </row>
    <row r="35" spans="2:14" s="1" customFormat="1" ht="14.25" x14ac:dyDescent="0.2">
      <c r="B35" s="551" t="s">
        <v>106</v>
      </c>
      <c r="C35" s="549" t="s">
        <v>52</v>
      </c>
      <c r="D35" s="549"/>
      <c r="E35" s="549"/>
      <c r="F35" s="549"/>
      <c r="G35" s="549"/>
      <c r="H35" s="166"/>
      <c r="I35" s="167"/>
      <c r="J35" s="168"/>
      <c r="K35" s="168"/>
      <c r="L35" s="168"/>
      <c r="M35" s="168"/>
    </row>
    <row r="36" spans="2:14" s="1" customFormat="1" ht="14.25" x14ac:dyDescent="0.2">
      <c r="B36" s="552"/>
      <c r="C36" s="169">
        <v>610</v>
      </c>
      <c r="D36" s="169">
        <v>620</v>
      </c>
      <c r="E36" s="169">
        <v>630</v>
      </c>
      <c r="F36" s="169">
        <v>640</v>
      </c>
      <c r="G36" s="169" t="s">
        <v>93</v>
      </c>
      <c r="H36" s="167"/>
      <c r="I36" s="167"/>
      <c r="J36" s="168"/>
      <c r="K36" s="168"/>
      <c r="L36" s="168"/>
      <c r="M36" s="168"/>
    </row>
    <row r="37" spans="2:14" s="1" customFormat="1" ht="14.25" x14ac:dyDescent="0.2">
      <c r="B37" s="151" t="s">
        <v>109</v>
      </c>
      <c r="C37" s="154">
        <v>32561</v>
      </c>
      <c r="D37" s="154">
        <v>12146</v>
      </c>
      <c r="E37" s="154">
        <v>40782</v>
      </c>
      <c r="F37" s="154">
        <v>77</v>
      </c>
      <c r="G37" s="155">
        <f>SUM(C37:F37)</f>
        <v>85566</v>
      </c>
      <c r="H37" s="167"/>
      <c r="I37" s="170"/>
      <c r="J37" s="168"/>
      <c r="K37" s="168"/>
      <c r="L37" s="168"/>
      <c r="M37" s="168"/>
    </row>
    <row r="38" spans="2:14" s="1" customFormat="1" ht="14.25" x14ac:dyDescent="0.2">
      <c r="B38" s="151" t="s">
        <v>110</v>
      </c>
      <c r="C38" s="154">
        <v>41721</v>
      </c>
      <c r="D38" s="154">
        <v>16068</v>
      </c>
      <c r="E38" s="154">
        <v>85774</v>
      </c>
      <c r="F38" s="154">
        <v>415</v>
      </c>
      <c r="G38" s="155">
        <f t="shared" ref="G38:G50" si="6">SUM(C38:F38)</f>
        <v>143978</v>
      </c>
      <c r="H38" s="167"/>
      <c r="I38" s="170"/>
      <c r="J38" s="168"/>
      <c r="K38" s="168"/>
      <c r="L38" s="168"/>
      <c r="M38" s="168"/>
    </row>
    <row r="39" spans="2:14" s="1" customFormat="1" ht="14.25" x14ac:dyDescent="0.2">
      <c r="B39" s="151" t="s">
        <v>111</v>
      </c>
      <c r="C39" s="154">
        <v>29926</v>
      </c>
      <c r="D39" s="154">
        <v>11983</v>
      </c>
      <c r="E39" s="154">
        <v>44459</v>
      </c>
      <c r="F39" s="154">
        <v>486</v>
      </c>
      <c r="G39" s="155">
        <f t="shared" si="6"/>
        <v>86854</v>
      </c>
      <c r="H39" s="167"/>
      <c r="I39" s="170"/>
      <c r="J39" s="168"/>
      <c r="K39" s="168"/>
      <c r="L39" s="171"/>
      <c r="M39" s="168"/>
    </row>
    <row r="40" spans="2:14" s="1" customFormat="1" ht="14.25" x14ac:dyDescent="0.2">
      <c r="B40" s="151" t="s">
        <v>756</v>
      </c>
      <c r="C40" s="154">
        <v>36364</v>
      </c>
      <c r="D40" s="154">
        <v>13816</v>
      </c>
      <c r="E40" s="154">
        <v>55386</v>
      </c>
      <c r="F40" s="154">
        <v>2172</v>
      </c>
      <c r="G40" s="155">
        <f t="shared" si="6"/>
        <v>107738</v>
      </c>
      <c r="H40" s="167"/>
      <c r="I40" s="170"/>
      <c r="J40" s="168"/>
      <c r="K40" s="168"/>
      <c r="L40" s="168"/>
      <c r="M40" s="168"/>
    </row>
    <row r="41" spans="2:14" s="1" customFormat="1" ht="14.25" x14ac:dyDescent="0.2">
      <c r="B41" s="151" t="s">
        <v>112</v>
      </c>
      <c r="C41" s="154">
        <v>37592</v>
      </c>
      <c r="D41" s="154">
        <v>14069</v>
      </c>
      <c r="E41" s="154">
        <v>48089</v>
      </c>
      <c r="F41" s="154">
        <v>3359</v>
      </c>
      <c r="G41" s="155">
        <f t="shared" si="6"/>
        <v>103109</v>
      </c>
      <c r="H41" s="167"/>
      <c r="I41" s="170"/>
      <c r="J41" s="168"/>
      <c r="K41" s="168"/>
      <c r="L41" s="168"/>
      <c r="M41" s="168"/>
    </row>
    <row r="42" spans="2:14" s="1" customFormat="1" ht="14.25" x14ac:dyDescent="0.2">
      <c r="B42" s="151" t="s">
        <v>113</v>
      </c>
      <c r="C42" s="154">
        <v>56477</v>
      </c>
      <c r="D42" s="154">
        <v>20732</v>
      </c>
      <c r="E42" s="154">
        <v>77073</v>
      </c>
      <c r="F42" s="154">
        <v>391</v>
      </c>
      <c r="G42" s="155">
        <f t="shared" si="6"/>
        <v>154673</v>
      </c>
      <c r="H42" s="167"/>
      <c r="I42" s="170"/>
      <c r="J42" s="168"/>
      <c r="K42" s="168"/>
      <c r="L42" s="168"/>
      <c r="M42" s="168"/>
    </row>
    <row r="43" spans="2:14" s="1" customFormat="1" ht="14.25" x14ac:dyDescent="0.2">
      <c r="B43" s="151" t="s">
        <v>5</v>
      </c>
      <c r="C43" s="154">
        <v>63616</v>
      </c>
      <c r="D43" s="154">
        <v>23479</v>
      </c>
      <c r="E43" s="154">
        <v>77667</v>
      </c>
      <c r="F43" s="154">
        <v>388</v>
      </c>
      <c r="G43" s="155">
        <f t="shared" si="6"/>
        <v>165150</v>
      </c>
      <c r="H43" s="167"/>
      <c r="I43" s="170"/>
      <c r="J43" s="168"/>
      <c r="K43" s="168"/>
      <c r="L43" s="168"/>
      <c r="M43" s="168"/>
    </row>
    <row r="44" spans="2:14" s="1" customFormat="1" ht="14.25" x14ac:dyDescent="0.2">
      <c r="B44" s="151" t="s">
        <v>757</v>
      </c>
      <c r="C44" s="154">
        <v>54956</v>
      </c>
      <c r="D44" s="154">
        <v>20423</v>
      </c>
      <c r="E44" s="154">
        <v>85546</v>
      </c>
      <c r="F44" s="154">
        <v>2153</v>
      </c>
      <c r="G44" s="155">
        <f t="shared" si="6"/>
        <v>163078</v>
      </c>
      <c r="H44" s="167"/>
      <c r="I44" s="170"/>
      <c r="J44" s="168"/>
      <c r="K44" s="168"/>
      <c r="L44" s="168"/>
      <c r="M44" s="168"/>
    </row>
    <row r="45" spans="2:14" s="1" customFormat="1" ht="14.25" x14ac:dyDescent="0.2">
      <c r="B45" s="151" t="s">
        <v>114</v>
      </c>
      <c r="C45" s="154">
        <v>32581</v>
      </c>
      <c r="D45" s="154">
        <v>12067</v>
      </c>
      <c r="E45" s="154">
        <v>35851</v>
      </c>
      <c r="F45" s="154">
        <v>1857</v>
      </c>
      <c r="G45" s="155">
        <f t="shared" si="6"/>
        <v>82356</v>
      </c>
      <c r="H45" s="167"/>
      <c r="I45" s="170"/>
      <c r="J45" s="168"/>
      <c r="K45" s="168"/>
      <c r="L45" s="168"/>
      <c r="M45" s="168"/>
    </row>
    <row r="46" spans="2:14" s="1" customFormat="1" ht="14.25" x14ac:dyDescent="0.2">
      <c r="B46" s="151" t="s">
        <v>115</v>
      </c>
      <c r="C46" s="154">
        <v>42743</v>
      </c>
      <c r="D46" s="154">
        <v>16771</v>
      </c>
      <c r="E46" s="154">
        <v>67502</v>
      </c>
      <c r="F46" s="154">
        <v>277</v>
      </c>
      <c r="G46" s="155">
        <f t="shared" si="6"/>
        <v>127293</v>
      </c>
      <c r="H46" s="167"/>
      <c r="I46" s="170"/>
      <c r="J46" s="168"/>
      <c r="K46" s="168"/>
      <c r="L46" s="168"/>
      <c r="M46" s="168"/>
    </row>
    <row r="47" spans="2:14" s="1" customFormat="1" ht="14.25" x14ac:dyDescent="0.2">
      <c r="B47" s="151" t="s">
        <v>116</v>
      </c>
      <c r="C47" s="154">
        <v>48964</v>
      </c>
      <c r="D47" s="154">
        <v>17750</v>
      </c>
      <c r="E47" s="154">
        <v>66068</v>
      </c>
      <c r="F47" s="154">
        <v>399</v>
      </c>
      <c r="G47" s="155">
        <f t="shared" si="6"/>
        <v>133181</v>
      </c>
      <c r="H47" s="167"/>
      <c r="I47" s="170"/>
      <c r="J47" s="168"/>
      <c r="K47" s="168"/>
      <c r="L47" s="168"/>
      <c r="M47" s="168"/>
    </row>
    <row r="48" spans="2:14" s="1" customFormat="1" ht="14.25" x14ac:dyDescent="0.2">
      <c r="B48" s="151" t="s">
        <v>117</v>
      </c>
      <c r="C48" s="154">
        <v>55242</v>
      </c>
      <c r="D48" s="154">
        <v>18555</v>
      </c>
      <c r="E48" s="154">
        <v>55191</v>
      </c>
      <c r="F48" s="154">
        <v>393</v>
      </c>
      <c r="G48" s="155">
        <f t="shared" si="6"/>
        <v>129381</v>
      </c>
      <c r="H48" s="167"/>
      <c r="I48" s="170"/>
      <c r="J48" s="168"/>
      <c r="K48" s="168"/>
      <c r="L48" s="168"/>
      <c r="M48" s="168"/>
    </row>
    <row r="49" spans="2:13" s="1" customFormat="1" ht="14.25" x14ac:dyDescent="0.2">
      <c r="B49" s="151" t="s">
        <v>118</v>
      </c>
      <c r="C49" s="154">
        <v>26991</v>
      </c>
      <c r="D49" s="154">
        <v>9835</v>
      </c>
      <c r="E49" s="154">
        <v>21882</v>
      </c>
      <c r="F49" s="154">
        <v>360</v>
      </c>
      <c r="G49" s="155">
        <f t="shared" si="6"/>
        <v>59068</v>
      </c>
      <c r="H49" s="167"/>
      <c r="I49" s="170"/>
      <c r="J49" s="168"/>
      <c r="K49" s="168"/>
      <c r="L49" s="168"/>
      <c r="M49" s="168"/>
    </row>
    <row r="50" spans="2:13" s="1" customFormat="1" ht="14.25" x14ac:dyDescent="0.2">
      <c r="B50" s="157" t="s">
        <v>119</v>
      </c>
      <c r="C50" s="160">
        <v>22364</v>
      </c>
      <c r="D50" s="160">
        <v>8723</v>
      </c>
      <c r="E50" s="160">
        <v>21262</v>
      </c>
      <c r="F50" s="160">
        <v>450</v>
      </c>
      <c r="G50" s="155">
        <f t="shared" si="6"/>
        <v>52799</v>
      </c>
      <c r="H50" s="167"/>
      <c r="I50" s="170"/>
      <c r="J50" s="168"/>
      <c r="K50" s="168"/>
      <c r="L50" s="168"/>
      <c r="M50" s="168"/>
    </row>
    <row r="51" spans="2:13" s="1" customFormat="1" ht="20.25" customHeight="1" x14ac:dyDescent="0.2">
      <c r="B51" s="162" t="s">
        <v>122</v>
      </c>
      <c r="C51" s="172">
        <f t="shared" ref="C51:E51" si="7">SUM(C37:C50)</f>
        <v>582098</v>
      </c>
      <c r="D51" s="172">
        <f t="shared" si="7"/>
        <v>216417</v>
      </c>
      <c r="E51" s="172">
        <f t="shared" si="7"/>
        <v>782532</v>
      </c>
      <c r="F51" s="172">
        <f>SUM(F37:F50)</f>
        <v>13177</v>
      </c>
      <c r="G51" s="172">
        <f>SUM(G36:G50)</f>
        <v>1594224</v>
      </c>
      <c r="H51" s="143"/>
      <c r="I51" s="170"/>
      <c r="J51" s="168"/>
      <c r="K51" s="168"/>
      <c r="L51" s="168"/>
      <c r="M51" s="168"/>
    </row>
    <row r="52" spans="2:13" s="1" customFormat="1" ht="14.25" x14ac:dyDescent="0.2">
      <c r="B52" s="173"/>
      <c r="C52" s="174"/>
      <c r="D52" s="174"/>
      <c r="E52" s="174"/>
      <c r="F52" s="174"/>
      <c r="G52" s="174"/>
      <c r="H52" s="174"/>
      <c r="I52" s="143"/>
      <c r="J52" s="168"/>
      <c r="K52" s="168"/>
      <c r="L52" s="168"/>
      <c r="M52" s="168"/>
    </row>
    <row r="53" spans="2:13" s="1" customFormat="1" ht="14.25" x14ac:dyDescent="0.2">
      <c r="B53" s="173"/>
      <c r="C53" s="174"/>
      <c r="D53" s="174"/>
      <c r="E53" s="174"/>
      <c r="F53" s="174"/>
      <c r="G53" s="174"/>
      <c r="H53" s="174"/>
      <c r="I53" s="143"/>
      <c r="J53" s="168"/>
      <c r="K53" s="168"/>
      <c r="L53" s="168"/>
      <c r="M53" s="168"/>
    </row>
    <row r="54" spans="2:13" s="1" customFormat="1" ht="14.25" x14ac:dyDescent="0.2">
      <c r="B54" s="173"/>
      <c r="C54" s="174"/>
      <c r="D54" s="174"/>
      <c r="E54" s="174"/>
      <c r="F54" s="174"/>
      <c r="G54" s="174"/>
      <c r="H54" s="174"/>
      <c r="I54" s="143"/>
      <c r="J54" s="168"/>
      <c r="K54" s="168"/>
      <c r="L54" s="168"/>
      <c r="M54" s="168"/>
    </row>
    <row r="55" spans="2:13" s="1" customFormat="1" ht="14.25" x14ac:dyDescent="0.2">
      <c r="B55" s="173"/>
      <c r="C55" s="174"/>
      <c r="D55" s="174"/>
      <c r="E55" s="174"/>
      <c r="F55" s="174"/>
      <c r="G55" s="174"/>
      <c r="H55" s="174"/>
      <c r="I55" s="143"/>
      <c r="J55" s="168"/>
      <c r="K55" s="168"/>
      <c r="L55" s="168"/>
      <c r="M55" s="168"/>
    </row>
    <row r="56" spans="2:13" s="1" customFormat="1" ht="14.25" x14ac:dyDescent="0.2">
      <c r="B56" s="173"/>
      <c r="C56" s="174"/>
      <c r="D56" s="174"/>
      <c r="E56" s="174"/>
      <c r="F56" s="174"/>
      <c r="G56" s="174"/>
      <c r="H56" s="174"/>
      <c r="I56" s="143"/>
      <c r="J56" s="168"/>
      <c r="K56" s="168"/>
      <c r="L56" s="168"/>
      <c r="M56" s="168"/>
    </row>
    <row r="57" spans="2:13" s="1" customFormat="1" ht="14.25" x14ac:dyDescent="0.2">
      <c r="B57" s="143"/>
      <c r="C57" s="143"/>
      <c r="D57" s="143"/>
      <c r="E57" s="143"/>
      <c r="F57" s="143"/>
      <c r="G57" s="143"/>
      <c r="H57" s="143"/>
      <c r="I57" s="143"/>
      <c r="J57" s="165"/>
      <c r="K57" s="144"/>
      <c r="L57" s="150"/>
      <c r="M57" s="150"/>
    </row>
    <row r="58" spans="2:13" s="1" customFormat="1" ht="21.75" customHeight="1" x14ac:dyDescent="0.2">
      <c r="B58" s="550" t="s">
        <v>124</v>
      </c>
      <c r="C58" s="550"/>
      <c r="D58" s="550"/>
      <c r="E58" s="550"/>
      <c r="F58" s="550"/>
      <c r="G58" s="550"/>
      <c r="H58" s="550"/>
      <c r="I58" s="143"/>
      <c r="J58" s="165"/>
      <c r="K58" s="144"/>
      <c r="L58" s="150"/>
      <c r="M58" s="150"/>
    </row>
    <row r="59" spans="2:13" s="1" customFormat="1" ht="14.25" x14ac:dyDescent="0.2">
      <c r="B59" s="143"/>
      <c r="C59" s="143"/>
      <c r="D59" s="143"/>
      <c r="E59" s="143"/>
      <c r="F59" s="143"/>
      <c r="G59" s="143"/>
      <c r="H59" s="145"/>
      <c r="I59" s="143"/>
      <c r="J59" s="143"/>
      <c r="K59" s="144"/>
      <c r="L59" s="150"/>
      <c r="M59" s="150"/>
    </row>
    <row r="60" spans="2:13" s="1" customFormat="1" ht="14.25" x14ac:dyDescent="0.2">
      <c r="B60" s="551" t="s">
        <v>106</v>
      </c>
      <c r="C60" s="549" t="s">
        <v>52</v>
      </c>
      <c r="D60" s="549"/>
      <c r="E60" s="549"/>
      <c r="F60" s="549"/>
      <c r="G60" s="549"/>
      <c r="H60" s="166"/>
      <c r="I60" s="143"/>
      <c r="J60" s="143"/>
      <c r="K60" s="175"/>
      <c r="L60" s="150"/>
      <c r="M60" s="150"/>
    </row>
    <row r="61" spans="2:13" s="1" customFormat="1" ht="14.25" x14ac:dyDescent="0.2">
      <c r="B61" s="552"/>
      <c r="C61" s="169">
        <v>610</v>
      </c>
      <c r="D61" s="169">
        <v>620</v>
      </c>
      <c r="E61" s="169">
        <v>630</v>
      </c>
      <c r="F61" s="169">
        <v>640</v>
      </c>
      <c r="G61" s="169" t="s">
        <v>93</v>
      </c>
      <c r="H61" s="143"/>
      <c r="I61" s="143"/>
      <c r="J61" s="144"/>
      <c r="K61" s="150"/>
      <c r="L61" s="150"/>
      <c r="M61" s="150"/>
    </row>
    <row r="62" spans="2:13" s="1" customFormat="1" ht="14.25" x14ac:dyDescent="0.2">
      <c r="B62" s="151" t="s">
        <v>109</v>
      </c>
      <c r="C62" s="176">
        <f>C37+E10</f>
        <v>197575</v>
      </c>
      <c r="D62" s="176">
        <f>D37+F10</f>
        <v>73899</v>
      </c>
      <c r="E62" s="176">
        <f t="shared" ref="C62:F67" si="8">E37+G10</f>
        <v>87841</v>
      </c>
      <c r="F62" s="176">
        <f t="shared" si="8"/>
        <v>500</v>
      </c>
      <c r="G62" s="177">
        <f>SUM(C62:F62)</f>
        <v>359815</v>
      </c>
      <c r="H62" s="143"/>
      <c r="I62" s="143"/>
      <c r="J62" s="144"/>
      <c r="K62" s="150"/>
      <c r="L62" s="150"/>
      <c r="M62" s="150"/>
    </row>
    <row r="63" spans="2:13" s="1" customFormat="1" ht="14.25" x14ac:dyDescent="0.2">
      <c r="B63" s="151" t="s">
        <v>110</v>
      </c>
      <c r="C63" s="176">
        <f t="shared" si="8"/>
        <v>356447</v>
      </c>
      <c r="D63" s="176">
        <f t="shared" si="8"/>
        <v>132493</v>
      </c>
      <c r="E63" s="176">
        <f t="shared" si="8"/>
        <v>183742</v>
      </c>
      <c r="F63" s="176">
        <f t="shared" si="8"/>
        <v>1870</v>
      </c>
      <c r="G63" s="177">
        <f t="shared" ref="G63:G77" si="9">SUM(C63:F63)</f>
        <v>674552</v>
      </c>
      <c r="H63" s="143"/>
      <c r="I63" s="143"/>
      <c r="J63" s="144"/>
      <c r="K63" s="150"/>
      <c r="L63" s="150"/>
      <c r="M63" s="150"/>
    </row>
    <row r="64" spans="2:13" s="1" customFormat="1" ht="14.25" x14ac:dyDescent="0.2">
      <c r="B64" s="151" t="s">
        <v>111</v>
      </c>
      <c r="C64" s="176">
        <f t="shared" si="8"/>
        <v>193237</v>
      </c>
      <c r="D64" s="176">
        <f t="shared" si="8"/>
        <v>73057</v>
      </c>
      <c r="E64" s="176">
        <f t="shared" si="8"/>
        <v>107721</v>
      </c>
      <c r="F64" s="176">
        <f t="shared" si="8"/>
        <v>975</v>
      </c>
      <c r="G64" s="177">
        <f t="shared" si="9"/>
        <v>374990</v>
      </c>
      <c r="H64" s="143"/>
      <c r="I64" s="143"/>
      <c r="J64" s="144"/>
      <c r="K64" s="150"/>
      <c r="L64" s="150"/>
      <c r="M64" s="150"/>
    </row>
    <row r="65" spans="2:13" s="1" customFormat="1" ht="14.25" x14ac:dyDescent="0.2">
      <c r="B65" s="151" t="s">
        <v>756</v>
      </c>
      <c r="C65" s="176">
        <f t="shared" si="8"/>
        <v>209724</v>
      </c>
      <c r="D65" s="176">
        <f t="shared" si="8"/>
        <v>78404</v>
      </c>
      <c r="E65" s="176">
        <f t="shared" si="8"/>
        <v>127177</v>
      </c>
      <c r="F65" s="176">
        <f t="shared" si="8"/>
        <v>6159</v>
      </c>
      <c r="G65" s="177">
        <f t="shared" si="9"/>
        <v>421464</v>
      </c>
      <c r="H65" s="143"/>
      <c r="I65" s="143"/>
      <c r="J65" s="144"/>
      <c r="K65" s="150"/>
      <c r="L65" s="150"/>
      <c r="M65" s="150"/>
    </row>
    <row r="66" spans="2:13" s="1" customFormat="1" ht="14.25" x14ac:dyDescent="0.2">
      <c r="B66" s="151" t="s">
        <v>112</v>
      </c>
      <c r="C66" s="176">
        <f t="shared" si="8"/>
        <v>232545</v>
      </c>
      <c r="D66" s="176">
        <f t="shared" si="8"/>
        <v>86288</v>
      </c>
      <c r="E66" s="176">
        <f t="shared" si="8"/>
        <v>116343</v>
      </c>
      <c r="F66" s="176">
        <f t="shared" si="8"/>
        <v>7290</v>
      </c>
      <c r="G66" s="177">
        <f t="shared" si="9"/>
        <v>442466</v>
      </c>
      <c r="H66" s="143"/>
      <c r="I66" s="143"/>
      <c r="J66" s="144"/>
      <c r="K66" s="150"/>
      <c r="L66" s="150"/>
      <c r="M66" s="150"/>
    </row>
    <row r="67" spans="2:13" s="1" customFormat="1" ht="14.25" x14ac:dyDescent="0.2">
      <c r="B67" s="151" t="s">
        <v>113</v>
      </c>
      <c r="C67" s="176">
        <f t="shared" si="8"/>
        <v>394543</v>
      </c>
      <c r="D67" s="176">
        <f t="shared" si="8"/>
        <v>146996</v>
      </c>
      <c r="E67" s="176">
        <f t="shared" si="8"/>
        <v>191869</v>
      </c>
      <c r="F67" s="176">
        <f t="shared" si="8"/>
        <v>12544</v>
      </c>
      <c r="G67" s="177">
        <f t="shared" si="9"/>
        <v>745952</v>
      </c>
      <c r="H67" s="143"/>
      <c r="I67" s="143"/>
      <c r="J67" s="144"/>
      <c r="K67" s="150"/>
      <c r="L67" s="150"/>
      <c r="M67" s="150"/>
    </row>
    <row r="68" spans="2:13" s="1" customFormat="1" ht="14.25" x14ac:dyDescent="0.2">
      <c r="B68" s="151" t="s">
        <v>5</v>
      </c>
      <c r="C68" s="176">
        <f>E28+C43</f>
        <v>546455</v>
      </c>
      <c r="D68" s="176">
        <f>F28+D43</f>
        <v>200800</v>
      </c>
      <c r="E68" s="176">
        <f>G28+E43</f>
        <v>226365</v>
      </c>
      <c r="F68" s="176">
        <f>H28+F43</f>
        <v>8923</v>
      </c>
      <c r="G68" s="177">
        <f t="shared" si="9"/>
        <v>982543</v>
      </c>
      <c r="H68" s="143"/>
      <c r="I68" s="143"/>
      <c r="J68" s="144"/>
      <c r="K68" s="150"/>
      <c r="L68" s="150"/>
      <c r="M68" s="150"/>
    </row>
    <row r="69" spans="2:13" s="1" customFormat="1" ht="14.25" x14ac:dyDescent="0.2">
      <c r="B69" s="151" t="s">
        <v>757</v>
      </c>
      <c r="C69" s="176">
        <f t="shared" ref="C69:F75" si="10">E16+C44</f>
        <v>379926</v>
      </c>
      <c r="D69" s="176">
        <f t="shared" si="10"/>
        <v>142030</v>
      </c>
      <c r="E69" s="176">
        <f t="shared" si="10"/>
        <v>201424</v>
      </c>
      <c r="F69" s="176">
        <f t="shared" si="10"/>
        <v>6060</v>
      </c>
      <c r="G69" s="177">
        <f t="shared" si="9"/>
        <v>729440</v>
      </c>
      <c r="H69" s="143"/>
      <c r="I69" s="143"/>
      <c r="J69" s="144"/>
      <c r="K69" s="150"/>
      <c r="L69" s="150"/>
      <c r="M69" s="150"/>
    </row>
    <row r="70" spans="2:13" s="1" customFormat="1" ht="14.25" x14ac:dyDescent="0.2">
      <c r="B70" s="151" t="s">
        <v>114</v>
      </c>
      <c r="C70" s="176">
        <f t="shared" si="10"/>
        <v>227754</v>
      </c>
      <c r="D70" s="176">
        <f t="shared" si="10"/>
        <v>85866</v>
      </c>
      <c r="E70" s="176">
        <f t="shared" si="10"/>
        <v>77852</v>
      </c>
      <c r="F70" s="176">
        <f t="shared" si="10"/>
        <v>4039</v>
      </c>
      <c r="G70" s="177">
        <f t="shared" si="9"/>
        <v>395511</v>
      </c>
      <c r="H70" s="143"/>
      <c r="I70" s="143"/>
      <c r="J70" s="144"/>
      <c r="K70" s="150"/>
      <c r="L70" s="150"/>
      <c r="M70" s="150"/>
    </row>
    <row r="71" spans="2:13" s="1" customFormat="1" ht="14.25" x14ac:dyDescent="0.2">
      <c r="B71" s="151" t="s">
        <v>115</v>
      </c>
      <c r="C71" s="176">
        <f t="shared" si="10"/>
        <v>335714</v>
      </c>
      <c r="D71" s="176">
        <f t="shared" si="10"/>
        <v>126597</v>
      </c>
      <c r="E71" s="176">
        <f t="shared" si="10"/>
        <v>175488</v>
      </c>
      <c r="F71" s="176">
        <f t="shared" si="10"/>
        <v>7417</v>
      </c>
      <c r="G71" s="177">
        <f t="shared" si="9"/>
        <v>645216</v>
      </c>
      <c r="H71" s="143"/>
      <c r="I71" s="143"/>
      <c r="J71" s="150"/>
      <c r="K71" s="150"/>
    </row>
    <row r="72" spans="2:13" s="1" customFormat="1" ht="14.25" x14ac:dyDescent="0.2">
      <c r="B72" s="151" t="s">
        <v>116</v>
      </c>
      <c r="C72" s="176">
        <f t="shared" si="10"/>
        <v>363746</v>
      </c>
      <c r="D72" s="176">
        <f t="shared" si="10"/>
        <v>137737</v>
      </c>
      <c r="E72" s="176">
        <f t="shared" si="10"/>
        <v>159687</v>
      </c>
      <c r="F72" s="176">
        <f t="shared" si="10"/>
        <v>3335</v>
      </c>
      <c r="G72" s="177">
        <f t="shared" si="9"/>
        <v>664505</v>
      </c>
      <c r="H72" s="143"/>
      <c r="I72" s="143"/>
      <c r="J72" s="150"/>
      <c r="K72" s="150"/>
    </row>
    <row r="73" spans="2:13" s="1" customFormat="1" ht="14.25" x14ac:dyDescent="0.2">
      <c r="B73" s="151" t="s">
        <v>117</v>
      </c>
      <c r="C73" s="176">
        <f t="shared" si="10"/>
        <v>326770</v>
      </c>
      <c r="D73" s="176">
        <f t="shared" si="10"/>
        <v>119219</v>
      </c>
      <c r="E73" s="176">
        <f t="shared" si="10"/>
        <v>118499</v>
      </c>
      <c r="F73" s="176">
        <f t="shared" si="10"/>
        <v>3095</v>
      </c>
      <c r="G73" s="177">
        <f t="shared" si="9"/>
        <v>567583</v>
      </c>
      <c r="H73" s="143"/>
      <c r="I73" s="143"/>
      <c r="J73" s="150"/>
      <c r="K73" s="150"/>
    </row>
    <row r="74" spans="2:13" s="1" customFormat="1" ht="14.25" x14ac:dyDescent="0.2">
      <c r="B74" s="151" t="s">
        <v>118</v>
      </c>
      <c r="C74" s="176">
        <f t="shared" si="10"/>
        <v>123201</v>
      </c>
      <c r="D74" s="176">
        <f t="shared" si="10"/>
        <v>45719</v>
      </c>
      <c r="E74" s="176">
        <f t="shared" si="10"/>
        <v>47503</v>
      </c>
      <c r="F74" s="176">
        <f t="shared" si="10"/>
        <v>687</v>
      </c>
      <c r="G74" s="177">
        <f t="shared" si="9"/>
        <v>217110</v>
      </c>
      <c r="H74" s="143"/>
      <c r="I74" s="143"/>
      <c r="J74" s="150"/>
      <c r="K74" s="150"/>
    </row>
    <row r="75" spans="2:13" s="1" customFormat="1" ht="14.25" x14ac:dyDescent="0.2">
      <c r="B75" s="151" t="s">
        <v>119</v>
      </c>
      <c r="C75" s="176">
        <f t="shared" si="10"/>
        <v>131355</v>
      </c>
      <c r="D75" s="176">
        <f t="shared" si="10"/>
        <v>49295</v>
      </c>
      <c r="E75" s="176">
        <f t="shared" si="10"/>
        <v>54967</v>
      </c>
      <c r="F75" s="176">
        <f>H22+F50</f>
        <v>1180</v>
      </c>
      <c r="G75" s="177">
        <f t="shared" si="9"/>
        <v>236797</v>
      </c>
      <c r="H75" s="143"/>
      <c r="I75" s="143"/>
      <c r="J75" s="150"/>
      <c r="K75" s="150"/>
    </row>
    <row r="76" spans="2:13" s="1" customFormat="1" ht="14.25" x14ac:dyDescent="0.2">
      <c r="B76" s="151" t="s">
        <v>120</v>
      </c>
      <c r="C76" s="176">
        <f t="shared" ref="C76:F77" si="11">E23</f>
        <v>123411</v>
      </c>
      <c r="D76" s="176">
        <f t="shared" si="11"/>
        <v>46288</v>
      </c>
      <c r="E76" s="176">
        <f t="shared" si="11"/>
        <v>49608</v>
      </c>
      <c r="F76" s="176">
        <f t="shared" si="11"/>
        <v>365</v>
      </c>
      <c r="G76" s="177">
        <f t="shared" si="9"/>
        <v>219672</v>
      </c>
      <c r="H76" s="143"/>
      <c r="I76" s="143"/>
      <c r="J76" s="150"/>
      <c r="K76" s="150"/>
    </row>
    <row r="77" spans="2:13" s="1" customFormat="1" ht="14.25" x14ac:dyDescent="0.2">
      <c r="B77" s="157" t="s">
        <v>121</v>
      </c>
      <c r="C77" s="176">
        <f t="shared" si="11"/>
        <v>381272</v>
      </c>
      <c r="D77" s="176">
        <f t="shared" si="11"/>
        <v>141769</v>
      </c>
      <c r="E77" s="176">
        <f t="shared" si="11"/>
        <v>126204</v>
      </c>
      <c r="F77" s="176">
        <f>H24</f>
        <v>4785</v>
      </c>
      <c r="G77" s="177">
        <f t="shared" si="9"/>
        <v>654030</v>
      </c>
      <c r="H77" s="143"/>
      <c r="I77" s="143"/>
      <c r="J77" s="150"/>
      <c r="K77" s="150"/>
    </row>
    <row r="78" spans="2:13" s="161" customFormat="1" ht="21.75" customHeight="1" x14ac:dyDescent="0.25">
      <c r="B78" s="162" t="s">
        <v>122</v>
      </c>
      <c r="C78" s="172">
        <f>SUM(C62:C77)</f>
        <v>4523675</v>
      </c>
      <c r="D78" s="172">
        <f t="shared" ref="D78:G78" si="12">SUM(D62:D77)</f>
        <v>1686457</v>
      </c>
      <c r="E78" s="172">
        <f t="shared" si="12"/>
        <v>2052290</v>
      </c>
      <c r="F78" s="172">
        <f t="shared" si="12"/>
        <v>69224</v>
      </c>
      <c r="G78" s="172">
        <f t="shared" si="12"/>
        <v>8331646</v>
      </c>
      <c r="I78" s="178"/>
      <c r="J78" s="178"/>
      <c r="K78" s="178"/>
    </row>
    <row r="79" spans="2:13" s="1" customFormat="1" ht="14.25" x14ac:dyDescent="0.2">
      <c r="B79" s="143"/>
      <c r="C79" s="143"/>
      <c r="D79" s="143"/>
      <c r="E79" s="143"/>
      <c r="F79" s="143"/>
      <c r="G79" s="143"/>
      <c r="H79" s="143"/>
      <c r="I79" s="165"/>
      <c r="J79" s="143"/>
      <c r="K79" s="150"/>
    </row>
    <row r="80" spans="2:13" s="1" customFormat="1" ht="12" customHeight="1" x14ac:dyDescent="0.2">
      <c r="B80" s="143"/>
      <c r="C80" s="165"/>
      <c r="D80" s="165"/>
      <c r="E80" s="165"/>
      <c r="F80" s="165"/>
      <c r="G80" s="165"/>
      <c r="H80" s="165"/>
      <c r="I80" s="143"/>
      <c r="J80" s="143"/>
      <c r="K80" s="150"/>
    </row>
    <row r="81" spans="2:11" s="1" customFormat="1" ht="14.25" x14ac:dyDescent="0.2">
      <c r="B81" s="143"/>
      <c r="C81" s="143"/>
      <c r="D81" s="143"/>
      <c r="E81" s="143"/>
      <c r="F81" s="165"/>
      <c r="G81" s="165"/>
      <c r="H81" s="143"/>
      <c r="I81" s="143"/>
      <c r="J81" s="143"/>
      <c r="K81" s="150"/>
    </row>
    <row r="82" spans="2:11" s="1" customFormat="1" ht="14.25" x14ac:dyDescent="0.2">
      <c r="B82" s="143"/>
      <c r="C82" s="143"/>
      <c r="D82" s="143"/>
      <c r="E82" s="143"/>
      <c r="F82" s="143"/>
      <c r="G82" s="165"/>
      <c r="H82" s="143"/>
      <c r="I82" s="143"/>
      <c r="J82" s="143"/>
      <c r="K82" s="150"/>
    </row>
    <row r="90" spans="2:11" x14ac:dyDescent="0.2">
      <c r="D90" s="165"/>
    </row>
  </sheetData>
  <mergeCells count="15">
    <mergeCell ref="C35:G35"/>
    <mergeCell ref="B58:H58"/>
    <mergeCell ref="B60:B61"/>
    <mergeCell ref="C60:G60"/>
    <mergeCell ref="B3:I3"/>
    <mergeCell ref="B7:B9"/>
    <mergeCell ref="C7:C9"/>
    <mergeCell ref="D7:D9"/>
    <mergeCell ref="E7:I7"/>
    <mergeCell ref="E8:E9"/>
    <mergeCell ref="F8:F9"/>
    <mergeCell ref="G8:G9"/>
    <mergeCell ref="H8:H9"/>
    <mergeCell ref="I8:I9"/>
    <mergeCell ref="B35:B36"/>
  </mergeCells>
  <pageMargins left="0.43307086614173229" right="0.23622047244094491" top="0.55118110236220474" bottom="0.55118110236220474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7:P404"/>
  <sheetViews>
    <sheetView topLeftCell="A352" workbookViewId="0">
      <selection activeCell="A359" sqref="A359:XFD359"/>
    </sheetView>
  </sheetViews>
  <sheetFormatPr defaultRowHeight="12.75" x14ac:dyDescent="0.2"/>
  <cols>
    <col min="1" max="1" width="5.42578125" style="35" customWidth="1"/>
    <col min="2" max="2" width="24" style="35" customWidth="1"/>
    <col min="3" max="4" width="13" style="35" customWidth="1"/>
    <col min="5" max="5" width="11" style="35" customWidth="1"/>
    <col min="6" max="6" width="12" style="35" bestFit="1" customWidth="1"/>
    <col min="7" max="8" width="13.140625" style="35" customWidth="1"/>
    <col min="9" max="9" width="11.42578125" style="35" customWidth="1"/>
    <col min="10" max="10" width="10.85546875" style="35" customWidth="1"/>
    <col min="11" max="11" width="10.28515625" style="35" customWidth="1"/>
    <col min="12" max="12" width="11.5703125" style="35" customWidth="1"/>
    <col min="13" max="13" width="12" style="35" customWidth="1"/>
    <col min="14" max="14" width="12.5703125" style="35" customWidth="1"/>
    <col min="15" max="15" width="13.5703125" style="35" customWidth="1"/>
    <col min="16" max="16" width="9.140625" style="35" customWidth="1"/>
    <col min="17" max="16384" width="9.140625" style="35"/>
  </cols>
  <sheetData>
    <row r="7" spans="2:15" ht="18" x14ac:dyDescent="0.25">
      <c r="B7" s="199" t="s">
        <v>125</v>
      </c>
      <c r="J7" s="35" t="s">
        <v>126</v>
      </c>
    </row>
    <row r="8" spans="2:15" ht="14.25" customHeight="1" x14ac:dyDescent="0.2"/>
    <row r="9" spans="2:15" s="76" customFormat="1" ht="22.5" customHeight="1" x14ac:dyDescent="0.25">
      <c r="B9" s="548" t="s">
        <v>97</v>
      </c>
      <c r="C9" s="548"/>
      <c r="D9" s="548"/>
      <c r="E9" s="548"/>
      <c r="F9" s="200"/>
    </row>
    <row r="10" spans="2:15" x14ac:dyDescent="0.2">
      <c r="B10" s="538" t="s">
        <v>127</v>
      </c>
      <c r="C10" s="538"/>
      <c r="D10" s="538"/>
      <c r="E10" s="26">
        <v>70558.149999999994</v>
      </c>
      <c r="F10" s="58"/>
    </row>
    <row r="11" spans="2:15" ht="25.5" customHeight="1" x14ac:dyDescent="0.2">
      <c r="B11" s="538" t="s">
        <v>499</v>
      </c>
      <c r="C11" s="538"/>
      <c r="D11" s="538"/>
      <c r="E11" s="26">
        <v>0</v>
      </c>
      <c r="F11" s="58"/>
    </row>
    <row r="12" spans="2:15" x14ac:dyDescent="0.2">
      <c r="B12" s="538" t="s">
        <v>128</v>
      </c>
      <c r="C12" s="538"/>
      <c r="D12" s="538"/>
      <c r="E12" s="26">
        <v>98145.600000000006</v>
      </c>
      <c r="F12" s="58"/>
    </row>
    <row r="13" spans="2:15" x14ac:dyDescent="0.2">
      <c r="B13" s="538" t="s">
        <v>129</v>
      </c>
      <c r="C13" s="538"/>
      <c r="D13" s="538"/>
      <c r="E13" s="26">
        <v>55185.69</v>
      </c>
      <c r="F13" s="58"/>
    </row>
    <row r="14" spans="2:15" s="192" customFormat="1" x14ac:dyDescent="0.25">
      <c r="B14" s="565" t="s">
        <v>101</v>
      </c>
      <c r="C14" s="565"/>
      <c r="D14" s="565"/>
      <c r="E14" s="41">
        <v>79474.63</v>
      </c>
      <c r="F14" s="201"/>
    </row>
    <row r="15" spans="2:15" s="76" customFormat="1" ht="16.5" customHeight="1" x14ac:dyDescent="0.25">
      <c r="B15" s="547" t="s">
        <v>93</v>
      </c>
      <c r="C15" s="547"/>
      <c r="D15" s="547"/>
      <c r="E15" s="45">
        <f>SUM(E10:E14)</f>
        <v>303364.07</v>
      </c>
      <c r="F15" s="66"/>
    </row>
    <row r="16" spans="2:15" s="1" customFormat="1" ht="15" customHeight="1" x14ac:dyDescent="0.2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3" s="69" customFormat="1" ht="38.25" x14ac:dyDescent="0.25">
      <c r="B17" s="52" t="s">
        <v>52</v>
      </c>
      <c r="C17" s="564" t="s">
        <v>462</v>
      </c>
      <c r="D17" s="564"/>
      <c r="E17" s="564" t="s">
        <v>463</v>
      </c>
      <c r="F17" s="564"/>
      <c r="G17" s="202" t="s">
        <v>464</v>
      </c>
      <c r="H17" s="37" t="s">
        <v>465</v>
      </c>
      <c r="I17" s="188" t="s">
        <v>93</v>
      </c>
    </row>
    <row r="18" spans="2:13" s="69" customFormat="1" x14ac:dyDescent="0.25">
      <c r="B18" s="203"/>
      <c r="C18" s="102" t="s">
        <v>275</v>
      </c>
      <c r="D18" s="102" t="s">
        <v>277</v>
      </c>
      <c r="E18" s="102" t="s">
        <v>284</v>
      </c>
      <c r="F18" s="102" t="s">
        <v>286</v>
      </c>
      <c r="G18" s="102" t="s">
        <v>279</v>
      </c>
      <c r="H18" s="102" t="s">
        <v>295</v>
      </c>
      <c r="I18" s="204"/>
    </row>
    <row r="19" spans="2:13" s="1" customFormat="1" ht="14.25" x14ac:dyDescent="0.2">
      <c r="B19" s="205" t="s">
        <v>53</v>
      </c>
      <c r="C19" s="27">
        <v>538643</v>
      </c>
      <c r="D19" s="27">
        <v>1234823</v>
      </c>
      <c r="E19" s="27">
        <v>77209</v>
      </c>
      <c r="F19" s="27">
        <v>118262</v>
      </c>
      <c r="G19" s="27">
        <v>263693</v>
      </c>
      <c r="H19" s="27">
        <v>0</v>
      </c>
      <c r="I19" s="206">
        <f t="shared" ref="I19:I32" si="0">C19+D19+E19+F19+G19+H19</f>
        <v>2232630</v>
      </c>
      <c r="J19" s="35"/>
      <c r="K19" s="35"/>
      <c r="L19" s="35"/>
      <c r="M19" s="35"/>
    </row>
    <row r="20" spans="2:13" s="1" customFormat="1" ht="14.25" x14ac:dyDescent="0.2">
      <c r="B20" s="205" t="s">
        <v>54</v>
      </c>
      <c r="C20" s="27">
        <v>201359</v>
      </c>
      <c r="D20" s="27">
        <v>465245</v>
      </c>
      <c r="E20" s="27">
        <v>30073</v>
      </c>
      <c r="F20" s="27">
        <v>42803</v>
      </c>
      <c r="G20" s="27">
        <v>99370</v>
      </c>
      <c r="H20" s="27">
        <v>0</v>
      </c>
      <c r="I20" s="206">
        <f t="shared" si="0"/>
        <v>838850</v>
      </c>
      <c r="J20" s="35"/>
      <c r="K20" s="35"/>
      <c r="L20" s="35"/>
      <c r="M20" s="35"/>
    </row>
    <row r="21" spans="2:13" s="1" customFormat="1" ht="14.25" x14ac:dyDescent="0.2">
      <c r="B21" s="205" t="s">
        <v>55</v>
      </c>
      <c r="C21" s="27">
        <f>SUM(C22:C28)</f>
        <v>99208</v>
      </c>
      <c r="D21" s="27">
        <f>SUM(D22:D28)</f>
        <v>410905</v>
      </c>
      <c r="E21" s="27">
        <f t="shared" ref="E21:H21" si="1">SUM(E22:E28)</f>
        <v>36364</v>
      </c>
      <c r="F21" s="27">
        <f t="shared" si="1"/>
        <v>358579</v>
      </c>
      <c r="G21" s="27">
        <f t="shared" si="1"/>
        <v>39040</v>
      </c>
      <c r="H21" s="27">
        <f t="shared" si="1"/>
        <v>0</v>
      </c>
      <c r="I21" s="206">
        <f t="shared" si="0"/>
        <v>944096</v>
      </c>
      <c r="J21" s="35"/>
      <c r="K21" s="35"/>
      <c r="L21" s="35"/>
      <c r="M21" s="35"/>
    </row>
    <row r="22" spans="2:13" s="1" customFormat="1" ht="14.25" x14ac:dyDescent="0.2">
      <c r="B22" s="57" t="s">
        <v>66</v>
      </c>
      <c r="C22" s="26">
        <v>10</v>
      </c>
      <c r="D22" s="26">
        <v>151</v>
      </c>
      <c r="E22" s="26">
        <v>0</v>
      </c>
      <c r="F22" s="26">
        <v>0</v>
      </c>
      <c r="G22" s="26">
        <v>0</v>
      </c>
      <c r="H22" s="26">
        <v>0</v>
      </c>
      <c r="I22" s="190">
        <f t="shared" si="0"/>
        <v>161</v>
      </c>
      <c r="J22" s="35"/>
      <c r="K22" s="35"/>
      <c r="L22" s="35"/>
      <c r="M22" s="35"/>
    </row>
    <row r="23" spans="2:13" s="1" customFormat="1" ht="14.25" x14ac:dyDescent="0.2">
      <c r="B23" s="57" t="s">
        <v>56</v>
      </c>
      <c r="C23" s="26">
        <v>7500</v>
      </c>
      <c r="D23" s="26">
        <f>128655+48071</f>
        <v>176726</v>
      </c>
      <c r="E23" s="26">
        <v>17204</v>
      </c>
      <c r="F23" s="26">
        <v>21194</v>
      </c>
      <c r="G23" s="26">
        <v>18000</v>
      </c>
      <c r="H23" s="26">
        <v>0</v>
      </c>
      <c r="I23" s="190">
        <f t="shared" si="0"/>
        <v>240624</v>
      </c>
      <c r="J23" s="35"/>
      <c r="K23" s="35"/>
      <c r="L23" s="35"/>
      <c r="M23" s="35"/>
    </row>
    <row r="24" spans="2:13" s="1" customFormat="1" ht="14.25" x14ac:dyDescent="0.2">
      <c r="B24" s="57" t="s">
        <v>57</v>
      </c>
      <c r="C24" s="26">
        <v>33726</v>
      </c>
      <c r="D24" s="26">
        <v>86144</v>
      </c>
      <c r="E24" s="26">
        <v>9300</v>
      </c>
      <c r="F24" s="26">
        <v>304537</v>
      </c>
      <c r="G24" s="26">
        <v>7260</v>
      </c>
      <c r="H24" s="26">
        <v>0</v>
      </c>
      <c r="I24" s="190">
        <f t="shared" si="0"/>
        <v>440967</v>
      </c>
      <c r="J24" s="35"/>
      <c r="K24" s="35"/>
      <c r="L24" s="35"/>
      <c r="M24" s="35"/>
    </row>
    <row r="25" spans="2:13" s="1" customFormat="1" ht="14.25" x14ac:dyDescent="0.2">
      <c r="B25" s="57" t="s">
        <v>58</v>
      </c>
      <c r="C25" s="26">
        <v>0</v>
      </c>
      <c r="D25" s="26">
        <v>1610</v>
      </c>
      <c r="E25" s="26">
        <v>0</v>
      </c>
      <c r="F25" s="26">
        <v>0</v>
      </c>
      <c r="G25" s="26">
        <v>0</v>
      </c>
      <c r="H25" s="26">
        <v>0</v>
      </c>
      <c r="I25" s="190">
        <f t="shared" si="0"/>
        <v>1610</v>
      </c>
      <c r="J25" s="35"/>
      <c r="K25" s="35"/>
      <c r="L25" s="35"/>
      <c r="M25" s="35"/>
    </row>
    <row r="26" spans="2:13" s="1" customFormat="1" ht="17.25" customHeight="1" x14ac:dyDescent="0.2">
      <c r="B26" s="57" t="s">
        <v>59</v>
      </c>
      <c r="C26" s="26">
        <v>22405</v>
      </c>
      <c r="D26" s="26">
        <v>54879</v>
      </c>
      <c r="E26" s="26">
        <v>4300</v>
      </c>
      <c r="F26" s="26">
        <v>5600</v>
      </c>
      <c r="G26" s="26">
        <v>3600</v>
      </c>
      <c r="H26" s="26">
        <v>0</v>
      </c>
      <c r="I26" s="190">
        <f t="shared" si="0"/>
        <v>90784</v>
      </c>
      <c r="J26" s="35"/>
      <c r="K26" s="35"/>
      <c r="L26" s="35"/>
      <c r="M26" s="35"/>
    </row>
    <row r="27" spans="2:13" s="1" customFormat="1" ht="14.25" x14ac:dyDescent="0.2">
      <c r="B27" s="57" t="s">
        <v>60</v>
      </c>
      <c r="C27" s="26">
        <v>2347</v>
      </c>
      <c r="D27" s="26">
        <v>4327</v>
      </c>
      <c r="E27" s="26">
        <v>0</v>
      </c>
      <c r="F27" s="26">
        <v>0</v>
      </c>
      <c r="G27" s="26">
        <v>0</v>
      </c>
      <c r="H27" s="26">
        <v>0</v>
      </c>
      <c r="I27" s="190">
        <f t="shared" si="0"/>
        <v>6674</v>
      </c>
      <c r="J27" s="35"/>
      <c r="K27" s="35"/>
      <c r="L27" s="35"/>
      <c r="M27" s="35"/>
    </row>
    <row r="28" spans="2:13" s="1" customFormat="1" ht="14.25" x14ac:dyDescent="0.2">
      <c r="B28" s="57" t="s">
        <v>61</v>
      </c>
      <c r="C28" s="26">
        <v>33220</v>
      </c>
      <c r="D28" s="26">
        <v>87068</v>
      </c>
      <c r="E28" s="26">
        <v>5560</v>
      </c>
      <c r="F28" s="26">
        <v>27248</v>
      </c>
      <c r="G28" s="26">
        <v>10180</v>
      </c>
      <c r="H28" s="26">
        <v>0</v>
      </c>
      <c r="I28" s="190">
        <f t="shared" si="0"/>
        <v>163276</v>
      </c>
      <c r="J28" s="35"/>
      <c r="K28" s="35"/>
      <c r="L28" s="35"/>
      <c r="M28" s="35"/>
    </row>
    <row r="29" spans="2:13" s="1" customFormat="1" ht="14.25" x14ac:dyDescent="0.2">
      <c r="B29" s="205" t="s">
        <v>62</v>
      </c>
      <c r="C29" s="27">
        <v>4000</v>
      </c>
      <c r="D29" s="27">
        <v>6452</v>
      </c>
      <c r="E29" s="27">
        <v>3790</v>
      </c>
      <c r="F29" s="27">
        <v>3550</v>
      </c>
      <c r="G29" s="27">
        <v>4980</v>
      </c>
      <c r="H29" s="27">
        <v>50</v>
      </c>
      <c r="I29" s="206">
        <f t="shared" si="0"/>
        <v>22822</v>
      </c>
      <c r="J29" s="35"/>
      <c r="K29" s="35"/>
      <c r="L29" s="35"/>
      <c r="M29" s="35"/>
    </row>
    <row r="30" spans="2:13" s="1" customFormat="1" ht="14.25" x14ac:dyDescent="0.2">
      <c r="B30" s="205" t="s">
        <v>566</v>
      </c>
      <c r="C30" s="27">
        <v>0</v>
      </c>
      <c r="D30" s="27"/>
      <c r="E30" s="27">
        <v>0</v>
      </c>
      <c r="F30" s="27">
        <f>6278+12980</f>
        <v>19258</v>
      </c>
      <c r="G30" s="27">
        <v>0</v>
      </c>
      <c r="H30" s="27">
        <v>0</v>
      </c>
      <c r="I30" s="206">
        <f t="shared" si="0"/>
        <v>19258</v>
      </c>
      <c r="J30" s="35"/>
      <c r="K30" s="35"/>
      <c r="L30" s="35"/>
      <c r="M30" s="35"/>
    </row>
    <row r="31" spans="2:13" s="1" customFormat="1" ht="25.5" x14ac:dyDescent="0.2">
      <c r="B31" s="205" t="s">
        <v>484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06">
        <f t="shared" si="0"/>
        <v>0</v>
      </c>
      <c r="J31" s="35"/>
      <c r="K31" s="35"/>
      <c r="L31" s="35"/>
      <c r="M31" s="35"/>
    </row>
    <row r="32" spans="2:13" s="1" customFormat="1" ht="14.25" x14ac:dyDescent="0.2">
      <c r="B32" s="205" t="s">
        <v>420</v>
      </c>
      <c r="C32" s="27">
        <v>0</v>
      </c>
      <c r="D32" s="27">
        <v>41033</v>
      </c>
      <c r="E32" s="27">
        <v>0</v>
      </c>
      <c r="F32" s="27">
        <v>0</v>
      </c>
      <c r="G32" s="27">
        <v>0</v>
      </c>
      <c r="H32" s="27">
        <v>0</v>
      </c>
      <c r="I32" s="206">
        <f t="shared" si="0"/>
        <v>41033</v>
      </c>
      <c r="J32" s="35"/>
      <c r="K32" s="35"/>
      <c r="L32" s="35"/>
      <c r="M32" s="35"/>
    </row>
    <row r="33" spans="2:16" s="1" customFormat="1" ht="18.75" customHeight="1" x14ac:dyDescent="0.2">
      <c r="B33" s="207" t="s">
        <v>93</v>
      </c>
      <c r="C33" s="45">
        <f>C19+C20+C21+C29+C30+C32</f>
        <v>843210</v>
      </c>
      <c r="D33" s="45">
        <f>D19+D20+D21+D29+D30+D32+D31</f>
        <v>2158458</v>
      </c>
      <c r="E33" s="45">
        <f>E19+E20+E21+E29+E30+E32</f>
        <v>147436</v>
      </c>
      <c r="F33" s="45">
        <f>F19+F20+F21+F29+F30+F32</f>
        <v>542452</v>
      </c>
      <c r="G33" s="45">
        <f t="shared" ref="G33:H33" si="2">G19+G20+G21+G29+G30+G32</f>
        <v>407083</v>
      </c>
      <c r="H33" s="45">
        <f t="shared" si="2"/>
        <v>50</v>
      </c>
      <c r="I33" s="208">
        <f>C33+D33+E33+F33+G33+H33</f>
        <v>4098689</v>
      </c>
      <c r="J33" s="35"/>
      <c r="K33" s="35"/>
      <c r="L33" s="35"/>
      <c r="M33" s="35"/>
    </row>
    <row r="34" spans="2:16" s="1" customFormat="1" ht="18.75" customHeight="1" x14ac:dyDescent="0.2">
      <c r="B34" s="35"/>
      <c r="C34" s="99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8.75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8.75" customHeight="1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8.75" customHeight="1" x14ac:dyDescent="0.2">
      <c r="B37" s="35"/>
      <c r="C37" s="35"/>
      <c r="D37" s="35"/>
      <c r="E37" s="35"/>
      <c r="F37" s="35"/>
      <c r="G37" s="35"/>
      <c r="H37" s="36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8.75" customHeight="1" x14ac:dyDescent="0.2">
      <c r="B38" s="35"/>
      <c r="C38" s="35"/>
      <c r="D38" s="35"/>
      <c r="E38" s="35"/>
      <c r="F38" s="35"/>
      <c r="G38" s="35"/>
      <c r="H38" s="36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8" x14ac:dyDescent="0.25">
      <c r="B39" s="199" t="s">
        <v>132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4.2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76" customFormat="1" ht="16.5" customHeight="1" x14ac:dyDescent="0.25">
      <c r="B41" s="548" t="s">
        <v>97</v>
      </c>
      <c r="C41" s="548"/>
      <c r="D41" s="548"/>
      <c r="E41" s="548"/>
      <c r="F41" s="200"/>
    </row>
    <row r="42" spans="2:16" s="1" customFormat="1" ht="14.25" x14ac:dyDescent="0.2">
      <c r="B42" s="538" t="s">
        <v>127</v>
      </c>
      <c r="C42" s="538"/>
      <c r="D42" s="538"/>
      <c r="E42" s="26">
        <v>6302</v>
      </c>
      <c r="F42" s="58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4.25" x14ac:dyDescent="0.2">
      <c r="B43" s="538" t="s">
        <v>128</v>
      </c>
      <c r="C43" s="538"/>
      <c r="D43" s="538"/>
      <c r="E43" s="26">
        <v>62656</v>
      </c>
      <c r="F43" s="58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s="1" customFormat="1" ht="14.25" x14ac:dyDescent="0.2">
      <c r="B44" s="538" t="s">
        <v>129</v>
      </c>
      <c r="C44" s="538"/>
      <c r="D44" s="538"/>
      <c r="E44" s="26">
        <v>49897</v>
      </c>
      <c r="F44" s="58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2:16" s="1" customFormat="1" ht="14.25" x14ac:dyDescent="0.2">
      <c r="B45" s="538" t="s">
        <v>101</v>
      </c>
      <c r="C45" s="538"/>
      <c r="D45" s="538"/>
      <c r="E45" s="26">
        <v>40407</v>
      </c>
      <c r="F45" s="58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s="1" customFormat="1" ht="15" customHeight="1" x14ac:dyDescent="0.2">
      <c r="B46" s="538" t="s">
        <v>635</v>
      </c>
      <c r="C46" s="538"/>
      <c r="D46" s="538"/>
      <c r="E46" s="26">
        <v>4283</v>
      </c>
      <c r="F46" s="58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2:16" s="1" customFormat="1" ht="15" customHeight="1" x14ac:dyDescent="0.2">
      <c r="B47" s="538" t="s">
        <v>49</v>
      </c>
      <c r="C47" s="538"/>
      <c r="D47" s="538"/>
      <c r="E47" s="26">
        <v>2794</v>
      </c>
      <c r="F47" s="58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s="1" customFormat="1" ht="15" customHeight="1" x14ac:dyDescent="0.2">
      <c r="B48" s="538" t="s">
        <v>564</v>
      </c>
      <c r="C48" s="538"/>
      <c r="D48" s="538"/>
      <c r="E48" s="26">
        <v>15775</v>
      </c>
      <c r="F48" s="58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s="1" customFormat="1" ht="15" customHeight="1" x14ac:dyDescent="0.2">
      <c r="B49" s="538" t="s">
        <v>130</v>
      </c>
      <c r="C49" s="538"/>
      <c r="D49" s="538"/>
      <c r="E49" s="26">
        <v>94098</v>
      </c>
      <c r="F49" s="58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2:16" s="76" customFormat="1" ht="18.75" customHeight="1" x14ac:dyDescent="0.25">
      <c r="B50" s="547" t="s">
        <v>93</v>
      </c>
      <c r="C50" s="547"/>
      <c r="D50" s="547"/>
      <c r="E50" s="45">
        <f>SUM(E42:E49)</f>
        <v>276212</v>
      </c>
      <c r="F50" s="66"/>
    </row>
    <row r="51" spans="2:16" s="1" customFormat="1" ht="14.25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2:16" s="69" customFormat="1" ht="38.25" x14ac:dyDescent="0.25">
      <c r="B52" s="52" t="s">
        <v>52</v>
      </c>
      <c r="C52" s="564" t="s">
        <v>462</v>
      </c>
      <c r="D52" s="564"/>
      <c r="E52" s="564" t="s">
        <v>463</v>
      </c>
      <c r="F52" s="564"/>
      <c r="G52" s="202" t="s">
        <v>464</v>
      </c>
      <c r="H52" s="37" t="s">
        <v>465</v>
      </c>
      <c r="I52" s="188" t="s">
        <v>93</v>
      </c>
    </row>
    <row r="53" spans="2:16" s="69" customFormat="1" x14ac:dyDescent="0.25">
      <c r="B53" s="203"/>
      <c r="C53" s="102" t="s">
        <v>275</v>
      </c>
      <c r="D53" s="102" t="s">
        <v>277</v>
      </c>
      <c r="E53" s="102" t="s">
        <v>284</v>
      </c>
      <c r="F53" s="102" t="s">
        <v>286</v>
      </c>
      <c r="G53" s="102" t="s">
        <v>279</v>
      </c>
      <c r="H53" s="102" t="s">
        <v>295</v>
      </c>
      <c r="I53" s="204"/>
    </row>
    <row r="54" spans="2:16" s="1" customFormat="1" ht="14.25" x14ac:dyDescent="0.2">
      <c r="B54" s="205" t="s">
        <v>53</v>
      </c>
      <c r="C54" s="27">
        <v>606500</v>
      </c>
      <c r="D54" s="27">
        <v>852492</v>
      </c>
      <c r="E54" s="27">
        <v>52000</v>
      </c>
      <c r="F54" s="27">
        <v>60300</v>
      </c>
      <c r="G54" s="27">
        <v>211946</v>
      </c>
      <c r="H54" s="27"/>
      <c r="I54" s="206">
        <f t="shared" ref="I54:I66" si="3">C54+D54+E54+F54+G54+H54</f>
        <v>1783238</v>
      </c>
      <c r="J54" s="35"/>
      <c r="K54" s="35"/>
      <c r="L54" s="35"/>
      <c r="M54" s="35"/>
      <c r="N54" s="35"/>
      <c r="O54" s="35"/>
      <c r="P54" s="35"/>
    </row>
    <row r="55" spans="2:16" s="1" customFormat="1" ht="14.25" x14ac:dyDescent="0.2">
      <c r="B55" s="205" t="s">
        <v>54</v>
      </c>
      <c r="C55" s="27">
        <v>225375</v>
      </c>
      <c r="D55" s="27">
        <v>312743</v>
      </c>
      <c r="E55" s="27">
        <v>19903</v>
      </c>
      <c r="F55" s="27">
        <v>22889</v>
      </c>
      <c r="G55" s="27">
        <v>78638</v>
      </c>
      <c r="H55" s="27"/>
      <c r="I55" s="206">
        <f t="shared" si="3"/>
        <v>659548</v>
      </c>
      <c r="J55" s="35"/>
      <c r="K55" s="35"/>
      <c r="L55" s="35"/>
      <c r="M55" s="35"/>
      <c r="N55" s="35"/>
      <c r="O55" s="35"/>
      <c r="P55" s="35"/>
    </row>
    <row r="56" spans="2:16" s="1" customFormat="1" ht="14.25" x14ac:dyDescent="0.2">
      <c r="B56" s="205" t="s">
        <v>55</v>
      </c>
      <c r="C56" s="27">
        <f t="shared" ref="C56:H56" si="4">SUM(C57:C63)</f>
        <v>157866</v>
      </c>
      <c r="D56" s="27">
        <f t="shared" si="4"/>
        <v>283600</v>
      </c>
      <c r="E56" s="27">
        <f t="shared" si="4"/>
        <v>118147</v>
      </c>
      <c r="F56" s="27">
        <f t="shared" si="4"/>
        <v>139166</v>
      </c>
      <c r="G56" s="27">
        <f t="shared" si="4"/>
        <v>34279</v>
      </c>
      <c r="H56" s="27">
        <f t="shared" si="4"/>
        <v>0</v>
      </c>
      <c r="I56" s="206">
        <f t="shared" si="3"/>
        <v>733058</v>
      </c>
      <c r="J56" s="35"/>
      <c r="K56" s="35"/>
      <c r="L56" s="35"/>
      <c r="M56" s="35"/>
      <c r="N56" s="35"/>
      <c r="O56" s="35"/>
      <c r="P56" s="35"/>
    </row>
    <row r="57" spans="2:16" s="1" customFormat="1" ht="14.25" x14ac:dyDescent="0.2">
      <c r="B57" s="57" t="s">
        <v>66</v>
      </c>
      <c r="C57" s="26">
        <v>580</v>
      </c>
      <c r="D57" s="26">
        <v>580</v>
      </c>
      <c r="E57" s="26">
        <v>0</v>
      </c>
      <c r="F57" s="26">
        <v>0</v>
      </c>
      <c r="G57" s="26">
        <v>0</v>
      </c>
      <c r="H57" s="26"/>
      <c r="I57" s="190">
        <f t="shared" si="3"/>
        <v>1160</v>
      </c>
      <c r="J57" s="35"/>
      <c r="K57" s="35"/>
      <c r="L57" s="35"/>
      <c r="M57" s="35"/>
      <c r="N57" s="35"/>
      <c r="O57" s="35"/>
      <c r="P57" s="35"/>
    </row>
    <row r="58" spans="2:16" s="1" customFormat="1" ht="14.25" x14ac:dyDescent="0.2">
      <c r="B58" s="57" t="s">
        <v>56</v>
      </c>
      <c r="C58" s="26">
        <v>27400</v>
      </c>
      <c r="D58" s="26">
        <v>25721</v>
      </c>
      <c r="E58" s="26">
        <v>14251</v>
      </c>
      <c r="F58" s="26">
        <v>14251</v>
      </c>
      <c r="G58" s="26">
        <v>11300</v>
      </c>
      <c r="H58" s="26"/>
      <c r="I58" s="190">
        <f t="shared" si="3"/>
        <v>92923</v>
      </c>
      <c r="J58" s="35"/>
      <c r="K58" s="35"/>
      <c r="L58" s="35"/>
      <c r="M58" s="35"/>
      <c r="N58" s="35"/>
      <c r="O58" s="35"/>
      <c r="P58" s="35"/>
    </row>
    <row r="59" spans="2:16" s="1" customFormat="1" ht="14.25" x14ac:dyDescent="0.2">
      <c r="B59" s="57" t="s">
        <v>57</v>
      </c>
      <c r="C59" s="26">
        <v>42650</v>
      </c>
      <c r="D59" s="26">
        <v>44884</v>
      </c>
      <c r="E59" s="26">
        <v>89396</v>
      </c>
      <c r="F59" s="26">
        <v>110481</v>
      </c>
      <c r="G59" s="26">
        <v>1000</v>
      </c>
      <c r="H59" s="26"/>
      <c r="I59" s="190">
        <f t="shared" si="3"/>
        <v>288411</v>
      </c>
      <c r="J59" s="35"/>
      <c r="K59" s="35"/>
      <c r="L59" s="35"/>
      <c r="M59" s="35"/>
      <c r="N59" s="35"/>
      <c r="O59" s="35"/>
      <c r="P59" s="35"/>
    </row>
    <row r="60" spans="2:16" s="1" customFormat="1" ht="14.25" x14ac:dyDescent="0.2">
      <c r="B60" s="57" t="s">
        <v>58</v>
      </c>
      <c r="C60" s="26">
        <v>1181</v>
      </c>
      <c r="D60" s="26">
        <v>3866</v>
      </c>
      <c r="E60" s="26">
        <v>0</v>
      </c>
      <c r="F60" s="26">
        <v>0</v>
      </c>
      <c r="G60" s="26">
        <v>0</v>
      </c>
      <c r="H60" s="26"/>
      <c r="I60" s="190">
        <f t="shared" si="3"/>
        <v>5047</v>
      </c>
      <c r="J60" s="35"/>
      <c r="K60" s="35"/>
      <c r="L60" s="35"/>
      <c r="M60" s="35"/>
      <c r="N60" s="35"/>
      <c r="O60" s="35"/>
      <c r="P60" s="35"/>
    </row>
    <row r="61" spans="2:16" s="1" customFormat="1" ht="16.5" customHeight="1" x14ac:dyDescent="0.2">
      <c r="B61" s="57" t="s">
        <v>59</v>
      </c>
      <c r="C61" s="26">
        <v>27505</v>
      </c>
      <c r="D61" s="26">
        <v>85535</v>
      </c>
      <c r="E61" s="26">
        <v>6000</v>
      </c>
      <c r="F61" s="26">
        <v>6000</v>
      </c>
      <c r="G61" s="26">
        <v>16804</v>
      </c>
      <c r="H61" s="26"/>
      <c r="I61" s="190">
        <f t="shared" si="3"/>
        <v>141844</v>
      </c>
      <c r="J61" s="35"/>
      <c r="K61" s="35"/>
      <c r="L61" s="35"/>
      <c r="M61" s="35"/>
      <c r="N61" s="35"/>
      <c r="O61" s="35"/>
      <c r="P61" s="35"/>
    </row>
    <row r="62" spans="2:16" s="1" customFormat="1" ht="14.25" x14ac:dyDescent="0.2">
      <c r="B62" s="57" t="s">
        <v>60</v>
      </c>
      <c r="C62" s="26">
        <v>1800</v>
      </c>
      <c r="D62" s="26">
        <v>2201</v>
      </c>
      <c r="E62" s="26">
        <v>0</v>
      </c>
      <c r="F62" s="26">
        <v>0</v>
      </c>
      <c r="G62" s="26">
        <v>0</v>
      </c>
      <c r="H62" s="26"/>
      <c r="I62" s="190">
        <f t="shared" si="3"/>
        <v>4001</v>
      </c>
      <c r="J62" s="35"/>
      <c r="K62" s="35"/>
      <c r="L62" s="35"/>
      <c r="M62" s="35"/>
      <c r="N62" s="35"/>
      <c r="O62" s="35"/>
      <c r="P62" s="35"/>
    </row>
    <row r="63" spans="2:16" s="1" customFormat="1" ht="14.25" x14ac:dyDescent="0.2">
      <c r="B63" s="57" t="s">
        <v>61</v>
      </c>
      <c r="C63" s="26">
        <v>56750</v>
      </c>
      <c r="D63" s="26">
        <v>120813</v>
      </c>
      <c r="E63" s="26">
        <v>8500</v>
      </c>
      <c r="F63" s="26">
        <v>8434</v>
      </c>
      <c r="G63" s="26">
        <v>5175</v>
      </c>
      <c r="H63" s="26"/>
      <c r="I63" s="190">
        <f t="shared" si="3"/>
        <v>199672</v>
      </c>
      <c r="J63" s="35"/>
      <c r="K63" s="35"/>
      <c r="L63" s="35"/>
      <c r="M63" s="35"/>
      <c r="N63" s="35"/>
      <c r="O63" s="35"/>
      <c r="P63" s="35"/>
    </row>
    <row r="64" spans="2:16" s="1" customFormat="1" ht="14.25" x14ac:dyDescent="0.2">
      <c r="B64" s="205" t="s">
        <v>62</v>
      </c>
      <c r="C64" s="27">
        <v>12649</v>
      </c>
      <c r="D64" s="27">
        <v>23282</v>
      </c>
      <c r="E64" s="27">
        <v>1780</v>
      </c>
      <c r="F64" s="27">
        <v>3368</v>
      </c>
      <c r="G64" s="27">
        <v>4350</v>
      </c>
      <c r="H64" s="27"/>
      <c r="I64" s="206">
        <f t="shared" si="3"/>
        <v>45429</v>
      </c>
      <c r="J64" s="35"/>
      <c r="K64" s="35"/>
      <c r="L64" s="35"/>
      <c r="M64" s="35"/>
      <c r="N64" s="35"/>
      <c r="O64" s="35"/>
      <c r="P64" s="35"/>
    </row>
    <row r="65" spans="2:16" s="1" customFormat="1" ht="14.25" x14ac:dyDescent="0.2">
      <c r="B65" s="205" t="s">
        <v>420</v>
      </c>
      <c r="C65" s="27">
        <v>0</v>
      </c>
      <c r="D65" s="27">
        <v>104330</v>
      </c>
      <c r="E65" s="27"/>
      <c r="F65" s="27"/>
      <c r="G65" s="27">
        <v>0</v>
      </c>
      <c r="H65" s="27"/>
      <c r="I65" s="206">
        <f t="shared" si="3"/>
        <v>104330</v>
      </c>
      <c r="J65" s="35"/>
      <c r="K65" s="35"/>
      <c r="L65" s="35"/>
      <c r="M65" s="35"/>
      <c r="N65" s="35"/>
      <c r="O65" s="35"/>
      <c r="P65" s="35"/>
    </row>
    <row r="66" spans="2:16" s="8" customFormat="1" ht="14.25" x14ac:dyDescent="0.25">
      <c r="B66" s="205" t="s">
        <v>467</v>
      </c>
      <c r="C66" s="209">
        <v>0</v>
      </c>
      <c r="D66" s="209"/>
      <c r="E66" s="209"/>
      <c r="F66" s="209">
        <v>5753</v>
      </c>
      <c r="G66" s="209">
        <v>0</v>
      </c>
      <c r="H66" s="209"/>
      <c r="I66" s="210">
        <f t="shared" si="3"/>
        <v>5753</v>
      </c>
      <c r="J66" s="76"/>
      <c r="K66" s="76"/>
      <c r="L66" s="76"/>
      <c r="M66" s="76"/>
    </row>
    <row r="67" spans="2:16" s="1" customFormat="1" ht="22.5" customHeight="1" x14ac:dyDescent="0.2">
      <c r="B67" s="207" t="s">
        <v>93</v>
      </c>
      <c r="C67" s="45">
        <f t="shared" ref="C67:I67" si="5">C54+C55+C56+C64+C66+C65</f>
        <v>1002390</v>
      </c>
      <c r="D67" s="45">
        <f t="shared" si="5"/>
        <v>1576447</v>
      </c>
      <c r="E67" s="45">
        <f t="shared" si="5"/>
        <v>191830</v>
      </c>
      <c r="F67" s="45">
        <f t="shared" si="5"/>
        <v>231476</v>
      </c>
      <c r="G67" s="45">
        <f t="shared" si="5"/>
        <v>329213</v>
      </c>
      <c r="H67" s="45">
        <f t="shared" si="5"/>
        <v>0</v>
      </c>
      <c r="I67" s="45">
        <f t="shared" si="5"/>
        <v>3331356</v>
      </c>
      <c r="J67" s="35"/>
      <c r="K67" s="99"/>
      <c r="L67" s="35"/>
      <c r="M67" s="35"/>
    </row>
    <row r="68" spans="2:16" s="1" customFormat="1" ht="14.25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s="1" customFormat="1" ht="14.25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s="1" customFormat="1" ht="14.25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s="1" customFormat="1" ht="14.25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s="1" customFormat="1" ht="14.25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s="1" customFormat="1" ht="14.25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s="1" customFormat="1" ht="14.25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s="1" customFormat="1" ht="14.25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s="1" customFormat="1" ht="18" x14ac:dyDescent="0.25">
      <c r="B76" s="199" t="s">
        <v>133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s="1" customFormat="1" ht="14.25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s="76" customFormat="1" ht="17.25" customHeight="1" x14ac:dyDescent="0.25">
      <c r="B78" s="548" t="s">
        <v>97</v>
      </c>
      <c r="C78" s="548"/>
      <c r="D78" s="548"/>
      <c r="E78" s="548"/>
      <c r="F78" s="200"/>
    </row>
    <row r="79" spans="2:16" s="1" customFormat="1" ht="14.25" x14ac:dyDescent="0.2">
      <c r="B79" s="538" t="s">
        <v>127</v>
      </c>
      <c r="C79" s="538"/>
      <c r="D79" s="538"/>
      <c r="E79" s="26">
        <v>25275</v>
      </c>
      <c r="F79" s="58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s="1" customFormat="1" ht="29.25" customHeight="1" x14ac:dyDescent="0.2">
      <c r="B80" s="538" t="s">
        <v>499</v>
      </c>
      <c r="C80" s="538"/>
      <c r="D80" s="538"/>
      <c r="E80" s="26">
        <v>0</v>
      </c>
      <c r="F80" s="58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s="1" customFormat="1" ht="14.25" x14ac:dyDescent="0.2">
      <c r="B81" s="538" t="s">
        <v>128</v>
      </c>
      <c r="C81" s="538"/>
      <c r="D81" s="538"/>
      <c r="E81" s="26">
        <v>78462</v>
      </c>
      <c r="F81" s="58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s="1" customFormat="1" ht="14.25" x14ac:dyDescent="0.2">
      <c r="B82" s="538" t="s">
        <v>129</v>
      </c>
      <c r="C82" s="538"/>
      <c r="D82" s="538"/>
      <c r="E82" s="26">
        <v>35167</v>
      </c>
      <c r="F82" s="58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s="192" customFormat="1" x14ac:dyDescent="0.25">
      <c r="B83" s="565" t="s">
        <v>101</v>
      </c>
      <c r="C83" s="565"/>
      <c r="D83" s="565"/>
      <c r="E83" s="41">
        <v>85151</v>
      </c>
      <c r="F83" s="201"/>
    </row>
    <row r="84" spans="2:16" s="192" customFormat="1" x14ac:dyDescent="0.2">
      <c r="B84" s="538" t="s">
        <v>635</v>
      </c>
      <c r="C84" s="538"/>
      <c r="D84" s="538"/>
      <c r="E84" s="26">
        <v>2871</v>
      </c>
      <c r="F84" s="201"/>
    </row>
    <row r="85" spans="2:16" s="192" customFormat="1" x14ac:dyDescent="0.25">
      <c r="B85" s="57" t="s">
        <v>501</v>
      </c>
      <c r="C85" s="57"/>
      <c r="D85" s="57"/>
      <c r="E85" s="41">
        <v>0</v>
      </c>
      <c r="F85" s="201"/>
    </row>
    <row r="86" spans="2:16" s="192" customFormat="1" x14ac:dyDescent="0.25">
      <c r="B86" s="57" t="s">
        <v>564</v>
      </c>
      <c r="C86" s="57"/>
      <c r="D86" s="57"/>
      <c r="E86" s="41">
        <v>1631</v>
      </c>
      <c r="F86" s="201"/>
    </row>
    <row r="87" spans="2:16" s="192" customFormat="1" x14ac:dyDescent="0.25">
      <c r="B87" s="57" t="s">
        <v>130</v>
      </c>
      <c r="C87" s="57"/>
      <c r="D87" s="57"/>
      <c r="E87" s="41">
        <v>0</v>
      </c>
      <c r="F87" s="201"/>
    </row>
    <row r="88" spans="2:16" s="192" customFormat="1" x14ac:dyDescent="0.25">
      <c r="B88" s="57" t="s">
        <v>502</v>
      </c>
      <c r="C88" s="57"/>
      <c r="D88" s="57"/>
      <c r="E88" s="41">
        <v>1000</v>
      </c>
      <c r="F88" s="201"/>
    </row>
    <row r="89" spans="2:16" s="192" customFormat="1" ht="15" customHeight="1" x14ac:dyDescent="0.25">
      <c r="B89" s="565" t="s">
        <v>637</v>
      </c>
      <c r="C89" s="565"/>
      <c r="D89" s="565"/>
      <c r="E89" s="421">
        <v>9895</v>
      </c>
      <c r="F89" s="201"/>
    </row>
    <row r="90" spans="2:16" s="1" customFormat="1" ht="18.75" customHeight="1" x14ac:dyDescent="0.2">
      <c r="B90" s="547" t="s">
        <v>93</v>
      </c>
      <c r="C90" s="547"/>
      <c r="D90" s="547"/>
      <c r="E90" s="45">
        <f>SUM(E79:E89)</f>
        <v>239452</v>
      </c>
      <c r="F90" s="66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s="1" customFormat="1" ht="14.25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2:16" s="69" customFormat="1" ht="60.75" customHeight="1" x14ac:dyDescent="0.25">
      <c r="B92" s="52" t="s">
        <v>52</v>
      </c>
      <c r="C92" s="564" t="s">
        <v>462</v>
      </c>
      <c r="D92" s="564"/>
      <c r="E92" s="560" t="s">
        <v>463</v>
      </c>
      <c r="F92" s="561"/>
      <c r="G92" s="562"/>
      <c r="H92" s="202" t="s">
        <v>464</v>
      </c>
      <c r="I92" s="37" t="s">
        <v>565</v>
      </c>
      <c r="J92" s="188" t="s">
        <v>93</v>
      </c>
    </row>
    <row r="93" spans="2:16" s="69" customFormat="1" x14ac:dyDescent="0.25">
      <c r="B93" s="203"/>
      <c r="C93" s="102" t="s">
        <v>275</v>
      </c>
      <c r="D93" s="102" t="s">
        <v>277</v>
      </c>
      <c r="E93" s="102" t="s">
        <v>283</v>
      </c>
      <c r="F93" s="102" t="s">
        <v>284</v>
      </c>
      <c r="G93" s="102" t="s">
        <v>286</v>
      </c>
      <c r="H93" s="102" t="s">
        <v>279</v>
      </c>
      <c r="I93" s="102" t="s">
        <v>295</v>
      </c>
      <c r="J93" s="204"/>
    </row>
    <row r="94" spans="2:16" s="1" customFormat="1" ht="14.25" x14ac:dyDescent="0.2">
      <c r="B94" s="205" t="s">
        <v>53</v>
      </c>
      <c r="C94" s="27">
        <v>332827</v>
      </c>
      <c r="D94" s="27">
        <v>667107</v>
      </c>
      <c r="E94" s="27">
        <v>0</v>
      </c>
      <c r="F94" s="27">
        <v>62079</v>
      </c>
      <c r="G94" s="27">
        <v>60387</v>
      </c>
      <c r="H94" s="27">
        <v>149381</v>
      </c>
      <c r="I94" s="27"/>
      <c r="J94" s="206">
        <f>D94+E94+G94+H94+F94+C94</f>
        <v>1271781</v>
      </c>
      <c r="K94" s="35"/>
      <c r="L94" s="35"/>
      <c r="M94" s="35"/>
    </row>
    <row r="95" spans="2:16" s="1" customFormat="1" ht="14.25" x14ac:dyDescent="0.2">
      <c r="B95" s="205" t="s">
        <v>54</v>
      </c>
      <c r="C95" s="27">
        <v>124442</v>
      </c>
      <c r="D95" s="27">
        <v>251118.29</v>
      </c>
      <c r="E95" s="27">
        <v>0</v>
      </c>
      <c r="F95" s="27">
        <v>22428</v>
      </c>
      <c r="G95" s="27">
        <v>21158</v>
      </c>
      <c r="H95" s="27">
        <v>55342</v>
      </c>
      <c r="I95" s="27"/>
      <c r="J95" s="206">
        <f>D95+E95+G95+H95+F95+C95</f>
        <v>474488.29000000004</v>
      </c>
      <c r="K95" s="35"/>
      <c r="L95" s="35"/>
      <c r="M95" s="35"/>
    </row>
    <row r="96" spans="2:16" s="1" customFormat="1" ht="14.25" x14ac:dyDescent="0.2">
      <c r="B96" s="205" t="s">
        <v>55</v>
      </c>
      <c r="C96" s="27">
        <f t="shared" ref="C96:E96" si="6">SUM(C97:C103)</f>
        <v>85480</v>
      </c>
      <c r="D96" s="27">
        <f t="shared" si="6"/>
        <v>147746</v>
      </c>
      <c r="E96" s="27">
        <f t="shared" si="6"/>
        <v>44049</v>
      </c>
      <c r="F96" s="27">
        <f t="shared" ref="F96:I96" si="7">SUM(F97:F103)</f>
        <v>92709</v>
      </c>
      <c r="G96" s="27">
        <f t="shared" si="7"/>
        <v>146925</v>
      </c>
      <c r="H96" s="27">
        <f t="shared" si="7"/>
        <v>31526</v>
      </c>
      <c r="I96" s="27">
        <f t="shared" si="7"/>
        <v>0</v>
      </c>
      <c r="J96" s="206">
        <f>D96+E96+G96+H96+F96+C96</f>
        <v>548435</v>
      </c>
      <c r="K96" s="35"/>
      <c r="L96" s="35"/>
      <c r="M96" s="35"/>
    </row>
    <row r="97" spans="2:16" s="1" customFormat="1" ht="14.25" x14ac:dyDescent="0.2">
      <c r="B97" s="57" t="s">
        <v>66</v>
      </c>
      <c r="C97" s="26">
        <v>81</v>
      </c>
      <c r="D97" s="26">
        <v>82</v>
      </c>
      <c r="E97" s="26">
        <v>0</v>
      </c>
      <c r="F97" s="26">
        <v>0</v>
      </c>
      <c r="G97" s="26">
        <v>0</v>
      </c>
      <c r="H97" s="26">
        <v>0</v>
      </c>
      <c r="I97" s="26"/>
      <c r="J97" s="190">
        <f>D97+E97+G97+H97+F97+C97</f>
        <v>163</v>
      </c>
      <c r="K97" s="35"/>
      <c r="L97" s="35"/>
      <c r="M97" s="35"/>
    </row>
    <row r="98" spans="2:16" s="1" customFormat="1" ht="14.25" x14ac:dyDescent="0.2">
      <c r="B98" s="57" t="s">
        <v>56</v>
      </c>
      <c r="C98" s="26">
        <v>35887</v>
      </c>
      <c r="D98" s="26">
        <v>66664</v>
      </c>
      <c r="E98" s="26">
        <v>0</v>
      </c>
      <c r="F98" s="26">
        <v>16733</v>
      </c>
      <c r="G98" s="26">
        <v>16744</v>
      </c>
      <c r="H98" s="26">
        <v>14053</v>
      </c>
      <c r="I98" s="26"/>
      <c r="J98" s="190">
        <f>D98+E98+G98+H98+F98+C98</f>
        <v>150081</v>
      </c>
      <c r="K98" s="35"/>
      <c r="L98" s="35"/>
      <c r="M98" s="35"/>
    </row>
    <row r="99" spans="2:16" s="1" customFormat="1" ht="14.25" x14ac:dyDescent="0.2">
      <c r="B99" s="57" t="s">
        <v>57</v>
      </c>
      <c r="C99" s="26">
        <v>19891</v>
      </c>
      <c r="D99" s="26">
        <v>30682</v>
      </c>
      <c r="E99" s="26">
        <v>44049</v>
      </c>
      <c r="F99" s="26">
        <v>62798</v>
      </c>
      <c r="G99" s="26">
        <v>116639</v>
      </c>
      <c r="H99" s="26">
        <v>5333</v>
      </c>
      <c r="I99" s="26"/>
      <c r="J99" s="190">
        <f>D99+E99+G99+H99+F99+C99+I99</f>
        <v>279392</v>
      </c>
      <c r="K99" s="35"/>
      <c r="L99" s="35"/>
      <c r="M99" s="35"/>
    </row>
    <row r="100" spans="2:16" s="1" customFormat="1" ht="14.25" x14ac:dyDescent="0.2">
      <c r="B100" s="57" t="s">
        <v>58</v>
      </c>
      <c r="C100" s="26">
        <v>1060</v>
      </c>
      <c r="D100" s="26">
        <v>116</v>
      </c>
      <c r="E100" s="26">
        <v>0</v>
      </c>
      <c r="F100" s="26">
        <v>0</v>
      </c>
      <c r="G100" s="26">
        <v>0</v>
      </c>
      <c r="H100" s="26">
        <v>0</v>
      </c>
      <c r="I100" s="26"/>
      <c r="J100" s="190">
        <f t="shared" ref="J100:J106" si="8">D100+E100+G100+H100+F100+C100</f>
        <v>1176</v>
      </c>
      <c r="K100" s="35"/>
      <c r="L100" s="35"/>
      <c r="M100" s="35"/>
    </row>
    <row r="101" spans="2:16" s="1" customFormat="1" ht="25.5" x14ac:dyDescent="0.2">
      <c r="B101" s="57" t="s">
        <v>59</v>
      </c>
      <c r="C101" s="26">
        <v>5381</v>
      </c>
      <c r="D101" s="26">
        <v>13096</v>
      </c>
      <c r="E101" s="26">
        <v>0</v>
      </c>
      <c r="F101" s="26">
        <v>7000</v>
      </c>
      <c r="G101" s="26">
        <v>6555</v>
      </c>
      <c r="H101" s="26">
        <v>4724</v>
      </c>
      <c r="I101" s="26"/>
      <c r="J101" s="190">
        <f t="shared" si="8"/>
        <v>36756</v>
      </c>
      <c r="K101" s="35"/>
      <c r="L101" s="35"/>
      <c r="M101" s="35"/>
    </row>
    <row r="102" spans="2:16" s="1" customFormat="1" ht="14.25" x14ac:dyDescent="0.2">
      <c r="B102" s="57" t="s">
        <v>60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/>
      <c r="J102" s="190">
        <f t="shared" si="8"/>
        <v>0</v>
      </c>
      <c r="K102" s="35"/>
      <c r="L102" s="35"/>
      <c r="M102" s="35"/>
    </row>
    <row r="103" spans="2:16" s="1" customFormat="1" ht="14.25" x14ac:dyDescent="0.2">
      <c r="B103" s="57" t="s">
        <v>61</v>
      </c>
      <c r="C103" s="26">
        <v>23180</v>
      </c>
      <c r="D103" s="26">
        <v>37106</v>
      </c>
      <c r="E103" s="26">
        <v>0</v>
      </c>
      <c r="F103" s="26">
        <v>6178</v>
      </c>
      <c r="G103" s="26">
        <v>6987</v>
      </c>
      <c r="H103" s="26">
        <v>7416</v>
      </c>
      <c r="I103" s="26"/>
      <c r="J103" s="190">
        <f t="shared" si="8"/>
        <v>80867</v>
      </c>
      <c r="K103" s="35"/>
      <c r="L103" s="35"/>
      <c r="M103" s="35"/>
    </row>
    <row r="104" spans="2:16" s="1" customFormat="1" ht="14.25" x14ac:dyDescent="0.2">
      <c r="B104" s="205" t="s">
        <v>62</v>
      </c>
      <c r="C104" s="27">
        <v>2363</v>
      </c>
      <c r="D104" s="27">
        <v>7633</v>
      </c>
      <c r="E104" s="27">
        <v>0</v>
      </c>
      <c r="F104" s="27">
        <v>1916</v>
      </c>
      <c r="G104" s="27">
        <v>1016</v>
      </c>
      <c r="H104" s="27">
        <v>15</v>
      </c>
      <c r="I104" s="27"/>
      <c r="J104" s="206">
        <f t="shared" si="8"/>
        <v>12943</v>
      </c>
      <c r="K104" s="35"/>
      <c r="L104" s="35"/>
      <c r="M104" s="35"/>
    </row>
    <row r="105" spans="2:16" s="1" customFormat="1" ht="14.25" x14ac:dyDescent="0.2">
      <c r="B105" s="205" t="s">
        <v>467</v>
      </c>
      <c r="C105" s="27">
        <v>0</v>
      </c>
      <c r="D105" s="27"/>
      <c r="E105" s="27">
        <v>0</v>
      </c>
      <c r="F105" s="27">
        <v>0</v>
      </c>
      <c r="G105" s="27">
        <v>32660</v>
      </c>
      <c r="H105" s="27">
        <v>0</v>
      </c>
      <c r="I105" s="27">
        <v>0</v>
      </c>
      <c r="J105" s="206">
        <f t="shared" si="8"/>
        <v>32660</v>
      </c>
      <c r="K105" s="35"/>
      <c r="L105" s="35"/>
      <c r="M105" s="35"/>
    </row>
    <row r="106" spans="2:16" s="1" customFormat="1" ht="25.5" x14ac:dyDescent="0.2">
      <c r="B106" s="245" t="s">
        <v>484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246">
        <f t="shared" si="8"/>
        <v>0</v>
      </c>
      <c r="K106" s="35"/>
      <c r="L106" s="35"/>
      <c r="M106" s="35"/>
    </row>
    <row r="107" spans="2:16" s="1" customFormat="1" ht="22.5" customHeight="1" x14ac:dyDescent="0.2">
      <c r="B107" s="212" t="s">
        <v>93</v>
      </c>
      <c r="C107" s="213">
        <f t="shared" ref="C107" si="9">C94+C95+C96+C104</f>
        <v>545112</v>
      </c>
      <c r="D107" s="213">
        <f>D94+D95+D96+D104+D105+D106</f>
        <v>1073604.29</v>
      </c>
      <c r="E107" s="213">
        <f t="shared" ref="E107:I107" si="10">E94+E95+E96+E104+E105+E106</f>
        <v>44049</v>
      </c>
      <c r="F107" s="213">
        <f t="shared" si="10"/>
        <v>179132</v>
      </c>
      <c r="G107" s="213">
        <f t="shared" si="10"/>
        <v>262146</v>
      </c>
      <c r="H107" s="213">
        <f t="shared" si="10"/>
        <v>236264</v>
      </c>
      <c r="I107" s="213">
        <f t="shared" si="10"/>
        <v>0</v>
      </c>
      <c r="J107" s="214">
        <f>D107+E107+G107+H107+F107+C107+I107</f>
        <v>2340307.29</v>
      </c>
      <c r="K107" s="99"/>
      <c r="L107" s="35"/>
      <c r="M107" s="35"/>
    </row>
    <row r="108" spans="2:16" s="1" customFormat="1" ht="14.25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2:16" s="1" customFormat="1" ht="14.25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2:16" s="1" customFormat="1" ht="18" x14ac:dyDescent="0.25">
      <c r="B110" s="199" t="s">
        <v>134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2:16" s="1" customFormat="1" ht="7.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2:16" s="1" customFormat="1" ht="16.5" customHeight="1" x14ac:dyDescent="0.2">
      <c r="B112" s="548" t="s">
        <v>97</v>
      </c>
      <c r="C112" s="548"/>
      <c r="D112" s="548"/>
      <c r="E112" s="548"/>
      <c r="F112" s="200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2:16" s="1" customFormat="1" ht="14.25" x14ac:dyDescent="0.2">
      <c r="B113" s="538" t="s">
        <v>127</v>
      </c>
      <c r="C113" s="538"/>
      <c r="D113" s="538"/>
      <c r="E113" s="26">
        <v>1328</v>
      </c>
      <c r="F113" s="58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2:16" s="1" customFormat="1" ht="14.25" x14ac:dyDescent="0.2">
      <c r="B114" s="538" t="s">
        <v>128</v>
      </c>
      <c r="C114" s="538"/>
      <c r="D114" s="538"/>
      <c r="E114" s="26">
        <v>40864</v>
      </c>
      <c r="F114" s="58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s="1" customFormat="1" ht="14.25" x14ac:dyDescent="0.2">
      <c r="B115" s="538" t="s">
        <v>129</v>
      </c>
      <c r="C115" s="538"/>
      <c r="D115" s="538"/>
      <c r="E115" s="26">
        <v>35854</v>
      </c>
      <c r="F115" s="58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2:16" s="192" customFormat="1" x14ac:dyDescent="0.25">
      <c r="B116" s="565" t="s">
        <v>101</v>
      </c>
      <c r="C116" s="565"/>
      <c r="D116" s="565"/>
      <c r="E116" s="41">
        <v>16075</v>
      </c>
      <c r="F116" s="201"/>
    </row>
    <row r="117" spans="2:16" s="192" customFormat="1" ht="15" customHeight="1" x14ac:dyDescent="0.25">
      <c r="B117" s="565" t="s">
        <v>49</v>
      </c>
      <c r="C117" s="565"/>
      <c r="D117" s="565"/>
      <c r="E117" s="421">
        <v>391</v>
      </c>
      <c r="F117" s="201"/>
    </row>
    <row r="118" spans="2:16" s="192" customFormat="1" ht="15" customHeight="1" x14ac:dyDescent="0.25">
      <c r="B118" s="565" t="s">
        <v>130</v>
      </c>
      <c r="C118" s="565"/>
      <c r="D118" s="565"/>
      <c r="E118" s="421">
        <v>5000</v>
      </c>
      <c r="F118" s="201"/>
    </row>
    <row r="119" spans="2:16" s="1" customFormat="1" ht="18" customHeight="1" x14ac:dyDescent="0.2">
      <c r="B119" s="547" t="s">
        <v>93</v>
      </c>
      <c r="C119" s="547"/>
      <c r="D119" s="547"/>
      <c r="E119" s="45">
        <f>SUM(E113:E118)</f>
        <v>99512</v>
      </c>
      <c r="F119" s="66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1" spans="2:16" s="69" customFormat="1" ht="38.25" x14ac:dyDescent="0.25">
      <c r="B121" s="52" t="s">
        <v>52</v>
      </c>
      <c r="C121" s="564" t="s">
        <v>462</v>
      </c>
      <c r="D121" s="564"/>
      <c r="E121" s="564" t="s">
        <v>463</v>
      </c>
      <c r="F121" s="564"/>
      <c r="G121" s="202" t="s">
        <v>464</v>
      </c>
      <c r="H121" s="488" t="s">
        <v>465</v>
      </c>
      <c r="I121" s="195" t="s">
        <v>93</v>
      </c>
    </row>
    <row r="122" spans="2:16" s="69" customFormat="1" x14ac:dyDescent="0.25">
      <c r="B122" s="203"/>
      <c r="C122" s="102" t="s">
        <v>275</v>
      </c>
      <c r="D122" s="102" t="s">
        <v>277</v>
      </c>
      <c r="E122" s="102" t="s">
        <v>284</v>
      </c>
      <c r="F122" s="102" t="s">
        <v>286</v>
      </c>
      <c r="G122" s="102" t="s">
        <v>279</v>
      </c>
      <c r="H122" s="489" t="s">
        <v>295</v>
      </c>
      <c r="I122" s="487"/>
    </row>
    <row r="123" spans="2:16" s="1" customFormat="1" ht="14.25" x14ac:dyDescent="0.2">
      <c r="B123" s="205" t="s">
        <v>53</v>
      </c>
      <c r="C123" s="27">
        <v>326081</v>
      </c>
      <c r="D123" s="27">
        <v>659409</v>
      </c>
      <c r="E123" s="27">
        <v>68769</v>
      </c>
      <c r="F123" s="27">
        <v>63444</v>
      </c>
      <c r="G123" s="27">
        <v>169000</v>
      </c>
      <c r="H123" s="490"/>
      <c r="I123" s="27">
        <f t="shared" ref="I123:I136" si="11">C123+D123+E123+F123+G123+H123</f>
        <v>1286703</v>
      </c>
      <c r="J123" s="35"/>
      <c r="K123" s="35"/>
      <c r="L123" s="35"/>
      <c r="M123" s="35"/>
    </row>
    <row r="124" spans="2:16" s="1" customFormat="1" ht="14.25" x14ac:dyDescent="0.2">
      <c r="B124" s="205" t="s">
        <v>54</v>
      </c>
      <c r="C124" s="27">
        <v>118259</v>
      </c>
      <c r="D124" s="27">
        <v>235233</v>
      </c>
      <c r="E124" s="27">
        <v>24932</v>
      </c>
      <c r="F124" s="27">
        <v>22994</v>
      </c>
      <c r="G124" s="27">
        <v>60401</v>
      </c>
      <c r="H124" s="490"/>
      <c r="I124" s="27">
        <f t="shared" si="11"/>
        <v>461819</v>
      </c>
      <c r="J124" s="35"/>
      <c r="K124" s="35"/>
      <c r="L124" s="35"/>
      <c r="M124" s="35"/>
    </row>
    <row r="125" spans="2:16" s="1" customFormat="1" ht="14.25" x14ac:dyDescent="0.2">
      <c r="B125" s="205" t="s">
        <v>55</v>
      </c>
      <c r="C125" s="27">
        <f>SUM(C126:C132)</f>
        <v>63624</v>
      </c>
      <c r="D125" s="27">
        <f t="shared" ref="D125:H125" si="12">SUM(D127:D132)</f>
        <v>153335</v>
      </c>
      <c r="E125" s="27">
        <f t="shared" si="12"/>
        <v>90061</v>
      </c>
      <c r="F125" s="27">
        <f t="shared" si="12"/>
        <v>107432</v>
      </c>
      <c r="G125" s="27">
        <f t="shared" si="12"/>
        <v>48383</v>
      </c>
      <c r="H125" s="490">
        <f t="shared" si="12"/>
        <v>0</v>
      </c>
      <c r="I125" s="27">
        <f t="shared" si="11"/>
        <v>462835</v>
      </c>
      <c r="J125" s="35"/>
      <c r="K125" s="35"/>
      <c r="L125" s="35"/>
      <c r="M125" s="35"/>
    </row>
    <row r="126" spans="2:16" s="1" customFormat="1" ht="14.25" x14ac:dyDescent="0.2">
      <c r="B126" s="57" t="s">
        <v>91</v>
      </c>
      <c r="C126" s="26">
        <v>91</v>
      </c>
      <c r="D126" s="26">
        <v>0</v>
      </c>
      <c r="E126" s="26">
        <v>0</v>
      </c>
      <c r="F126" s="26">
        <v>0</v>
      </c>
      <c r="G126" s="26">
        <v>0</v>
      </c>
      <c r="H126" s="491"/>
      <c r="I126" s="26">
        <f t="shared" ref="I126" si="13">C126+D126+E126+F126+G126+H126</f>
        <v>91</v>
      </c>
      <c r="J126" s="35"/>
      <c r="K126" s="35"/>
      <c r="L126" s="35"/>
      <c r="M126" s="35"/>
    </row>
    <row r="127" spans="2:16" s="1" customFormat="1" ht="14.25" x14ac:dyDescent="0.2">
      <c r="B127" s="57" t="s">
        <v>56</v>
      </c>
      <c r="C127" s="26">
        <v>21432</v>
      </c>
      <c r="D127" s="26">
        <v>32477</v>
      </c>
      <c r="E127" s="26">
        <v>15656</v>
      </c>
      <c r="F127" s="26">
        <v>15552</v>
      </c>
      <c r="G127" s="26">
        <v>36621</v>
      </c>
      <c r="H127" s="491"/>
      <c r="I127" s="26">
        <f t="shared" si="11"/>
        <v>121738</v>
      </c>
      <c r="J127" s="35"/>
      <c r="K127" s="35"/>
      <c r="L127" s="35"/>
      <c r="M127" s="35"/>
    </row>
    <row r="128" spans="2:16" s="1" customFormat="1" ht="14.25" x14ac:dyDescent="0.2">
      <c r="B128" s="57" t="s">
        <v>57</v>
      </c>
      <c r="C128" s="26">
        <v>14886</v>
      </c>
      <c r="D128" s="26">
        <v>37802</v>
      </c>
      <c r="E128" s="26">
        <v>69673</v>
      </c>
      <c r="F128" s="26">
        <v>87045</v>
      </c>
      <c r="G128" s="26">
        <v>4982</v>
      </c>
      <c r="H128" s="491"/>
      <c r="I128" s="26">
        <f t="shared" si="11"/>
        <v>214388</v>
      </c>
      <c r="J128" s="35"/>
      <c r="K128" s="35"/>
      <c r="L128" s="35"/>
      <c r="M128" s="35"/>
    </row>
    <row r="129" spans="2:16" s="1" customFormat="1" ht="14.25" x14ac:dyDescent="0.2">
      <c r="B129" s="57" t="s">
        <v>58</v>
      </c>
      <c r="C129" s="26">
        <v>55</v>
      </c>
      <c r="D129" s="26">
        <v>980</v>
      </c>
      <c r="E129" s="26">
        <v>0</v>
      </c>
      <c r="F129" s="26">
        <v>0</v>
      </c>
      <c r="G129" s="26">
        <v>0</v>
      </c>
      <c r="H129" s="491"/>
      <c r="I129" s="26">
        <f t="shared" si="11"/>
        <v>1035</v>
      </c>
      <c r="J129" s="35"/>
      <c r="K129" s="35"/>
      <c r="L129" s="35"/>
      <c r="M129" s="35"/>
    </row>
    <row r="130" spans="2:16" s="1" customFormat="1" ht="16.5" customHeight="1" x14ac:dyDescent="0.2">
      <c r="B130" s="57" t="s">
        <v>59</v>
      </c>
      <c r="C130" s="26">
        <v>7486</v>
      </c>
      <c r="D130" s="26">
        <v>56048</v>
      </c>
      <c r="E130" s="26">
        <v>635</v>
      </c>
      <c r="F130" s="26">
        <v>635</v>
      </c>
      <c r="G130" s="26">
        <v>2460</v>
      </c>
      <c r="H130" s="491"/>
      <c r="I130" s="26">
        <f t="shared" si="11"/>
        <v>67264</v>
      </c>
      <c r="J130" s="35"/>
      <c r="K130" s="35"/>
      <c r="L130" s="35"/>
      <c r="M130" s="35"/>
    </row>
    <row r="131" spans="2:16" s="1" customFormat="1" ht="16.5" customHeight="1" x14ac:dyDescent="0.2">
      <c r="B131" s="57" t="s">
        <v>60</v>
      </c>
      <c r="C131" s="26">
        <v>12</v>
      </c>
      <c r="D131" s="26">
        <v>10</v>
      </c>
      <c r="E131" s="26">
        <v>0</v>
      </c>
      <c r="F131" s="26">
        <v>0</v>
      </c>
      <c r="G131" s="26">
        <v>250</v>
      </c>
      <c r="H131" s="491"/>
      <c r="I131" s="26">
        <f t="shared" si="11"/>
        <v>272</v>
      </c>
      <c r="J131" s="35"/>
      <c r="K131" s="35"/>
      <c r="L131" s="35"/>
      <c r="M131" s="35"/>
    </row>
    <row r="132" spans="2:16" s="1" customFormat="1" ht="14.25" x14ac:dyDescent="0.2">
      <c r="B132" s="57" t="s">
        <v>61</v>
      </c>
      <c r="C132" s="26">
        <v>19662</v>
      </c>
      <c r="D132" s="26">
        <v>26018</v>
      </c>
      <c r="E132" s="26">
        <v>4097</v>
      </c>
      <c r="F132" s="26">
        <v>4200</v>
      </c>
      <c r="G132" s="26">
        <v>4070</v>
      </c>
      <c r="H132" s="491"/>
      <c r="I132" s="26">
        <f t="shared" si="11"/>
        <v>58047</v>
      </c>
      <c r="J132" s="35"/>
      <c r="K132" s="35"/>
      <c r="L132" s="35"/>
      <c r="M132" s="35"/>
    </row>
    <row r="133" spans="2:16" s="1" customFormat="1" ht="14.25" x14ac:dyDescent="0.2">
      <c r="B133" s="205" t="s">
        <v>62</v>
      </c>
      <c r="C133" s="27">
        <v>1293</v>
      </c>
      <c r="D133" s="27">
        <v>3231</v>
      </c>
      <c r="E133" s="27">
        <v>0</v>
      </c>
      <c r="F133" s="27">
        <v>3792</v>
      </c>
      <c r="G133" s="27">
        <v>1122</v>
      </c>
      <c r="H133" s="490"/>
      <c r="I133" s="27">
        <f t="shared" si="11"/>
        <v>9438</v>
      </c>
      <c r="J133" s="35"/>
      <c r="K133" s="35"/>
      <c r="L133" s="35"/>
      <c r="M133" s="35"/>
    </row>
    <row r="134" spans="2:16" s="1" customFormat="1" ht="14.25" x14ac:dyDescent="0.2">
      <c r="B134" s="205" t="s">
        <v>469</v>
      </c>
      <c r="C134" s="27">
        <v>0</v>
      </c>
      <c r="D134" s="27">
        <v>0</v>
      </c>
      <c r="E134" s="27">
        <v>0</v>
      </c>
      <c r="F134" s="215">
        <v>15379</v>
      </c>
      <c r="G134" s="215">
        <v>0</v>
      </c>
      <c r="H134" s="492">
        <v>0</v>
      </c>
      <c r="I134" s="215">
        <f t="shared" si="11"/>
        <v>15379</v>
      </c>
      <c r="J134" s="35"/>
      <c r="K134" s="35"/>
      <c r="L134" s="35"/>
      <c r="M134" s="35"/>
    </row>
    <row r="135" spans="2:16" s="1" customFormat="1" ht="14.25" x14ac:dyDescent="0.2">
      <c r="B135" s="205" t="s">
        <v>420</v>
      </c>
      <c r="C135" s="27">
        <v>0</v>
      </c>
      <c r="D135" s="27"/>
      <c r="E135" s="27"/>
      <c r="F135" s="27">
        <v>21958</v>
      </c>
      <c r="G135" s="27">
        <v>0</v>
      </c>
      <c r="H135" s="492">
        <v>0</v>
      </c>
      <c r="I135" s="27">
        <f t="shared" si="11"/>
        <v>21958</v>
      </c>
      <c r="J135" s="35"/>
      <c r="K135" s="35"/>
      <c r="L135" s="35"/>
      <c r="M135" s="35"/>
    </row>
    <row r="136" spans="2:16" s="1" customFormat="1" ht="21" customHeight="1" x14ac:dyDescent="0.2">
      <c r="B136" s="207" t="s">
        <v>93</v>
      </c>
      <c r="C136" s="45">
        <f t="shared" ref="C136:H136" si="14">C123+C124+C125+C133+C134</f>
        <v>509257</v>
      </c>
      <c r="D136" s="45">
        <f t="shared" si="14"/>
        <v>1051208</v>
      </c>
      <c r="E136" s="45">
        <f t="shared" si="14"/>
        <v>183762</v>
      </c>
      <c r="F136" s="45">
        <f>F123+F124+F125+F133+F134+F135</f>
        <v>234999</v>
      </c>
      <c r="G136" s="45">
        <f t="shared" si="14"/>
        <v>278906</v>
      </c>
      <c r="H136" s="493">
        <f t="shared" si="14"/>
        <v>0</v>
      </c>
      <c r="I136" s="45">
        <f t="shared" si="11"/>
        <v>2258132</v>
      </c>
      <c r="J136" s="35"/>
      <c r="K136" s="35"/>
      <c r="L136" s="35"/>
      <c r="M136" s="35"/>
    </row>
    <row r="137" spans="2:16" s="1" customFormat="1" ht="14.25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6" s="1" customFormat="1" ht="14.25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6" s="1" customFormat="1" ht="14.25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s="1" customFormat="1" ht="14.25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s="1" customFormat="1" ht="14.25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s="1" customFormat="1" ht="14.25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s="1" customFormat="1" ht="14.25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s="1" customFormat="1" ht="14.25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s="1" customFormat="1" ht="18" x14ac:dyDescent="0.25">
      <c r="B145" s="199" t="s">
        <v>135</v>
      </c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s="1" customFormat="1" ht="14.25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s="1" customFormat="1" ht="22.5" customHeight="1" x14ac:dyDescent="0.2">
      <c r="B147" s="548" t="s">
        <v>97</v>
      </c>
      <c r="C147" s="548"/>
      <c r="D147" s="548"/>
      <c r="E147" s="548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s="1" customFormat="1" ht="14.25" x14ac:dyDescent="0.2">
      <c r="B148" s="538" t="s">
        <v>127</v>
      </c>
      <c r="C148" s="538"/>
      <c r="D148" s="538"/>
      <c r="E148" s="48">
        <v>27380</v>
      </c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s="1" customFormat="1" ht="15" customHeight="1" x14ac:dyDescent="0.2">
      <c r="B149" s="538" t="s">
        <v>129</v>
      </c>
      <c r="C149" s="538"/>
      <c r="D149" s="538"/>
      <c r="E149" s="48">
        <v>71457</v>
      </c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s="1" customFormat="1" ht="15" customHeight="1" x14ac:dyDescent="0.2">
      <c r="B150" s="538" t="s">
        <v>49</v>
      </c>
      <c r="C150" s="538"/>
      <c r="D150" s="538"/>
      <c r="E150" s="494">
        <v>4204</v>
      </c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s="1" customFormat="1" ht="19.5" customHeight="1" x14ac:dyDescent="0.2">
      <c r="B151" s="547" t="s">
        <v>93</v>
      </c>
      <c r="C151" s="547"/>
      <c r="D151" s="547"/>
      <c r="E151" s="216">
        <f>SUM(E148:E150)</f>
        <v>103041</v>
      </c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s="1" customFormat="1" ht="14.25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s="69" customFormat="1" ht="47.25" customHeight="1" x14ac:dyDescent="0.25">
      <c r="B153" s="52" t="s">
        <v>52</v>
      </c>
      <c r="C153" s="202" t="s">
        <v>535</v>
      </c>
      <c r="D153" s="564" t="s">
        <v>462</v>
      </c>
      <c r="E153" s="564"/>
      <c r="F153" s="202" t="s">
        <v>463</v>
      </c>
      <c r="G153" s="202" t="s">
        <v>464</v>
      </c>
      <c r="H153" s="37" t="s">
        <v>465</v>
      </c>
      <c r="I153" s="188" t="s">
        <v>93</v>
      </c>
    </row>
    <row r="154" spans="2:16" s="69" customFormat="1" x14ac:dyDescent="0.25">
      <c r="B154" s="203"/>
      <c r="C154" s="102" t="s">
        <v>263</v>
      </c>
      <c r="D154" s="102" t="s">
        <v>275</v>
      </c>
      <c r="E154" s="102" t="s">
        <v>277</v>
      </c>
      <c r="F154" s="102" t="s">
        <v>286</v>
      </c>
      <c r="G154" s="102" t="s">
        <v>279</v>
      </c>
      <c r="H154" s="102" t="s">
        <v>295</v>
      </c>
      <c r="I154" s="204"/>
    </row>
    <row r="155" spans="2:16" s="1" customFormat="1" ht="14.25" x14ac:dyDescent="0.2">
      <c r="B155" s="205" t="s">
        <v>53</v>
      </c>
      <c r="C155" s="27"/>
      <c r="D155" s="27">
        <v>602916</v>
      </c>
      <c r="E155" s="27">
        <v>1188670</v>
      </c>
      <c r="F155" s="27"/>
      <c r="G155" s="27">
        <v>342289</v>
      </c>
      <c r="H155" s="27"/>
      <c r="I155" s="206">
        <f>C155+D155+E155+F155+G155+H155</f>
        <v>2133875</v>
      </c>
      <c r="J155" s="35"/>
      <c r="K155" s="35"/>
      <c r="L155" s="35"/>
      <c r="M155" s="35"/>
    </row>
    <row r="156" spans="2:16" s="1" customFormat="1" ht="14.25" x14ac:dyDescent="0.2">
      <c r="B156" s="205" t="s">
        <v>54</v>
      </c>
      <c r="C156" s="27"/>
      <c r="D156" s="27">
        <v>226375</v>
      </c>
      <c r="E156" s="27">
        <v>446258</v>
      </c>
      <c r="F156" s="27"/>
      <c r="G156" s="27">
        <v>116361</v>
      </c>
      <c r="H156" s="27"/>
      <c r="I156" s="206">
        <f>C156+D156+E156+F156+G156+H156</f>
        <v>788994</v>
      </c>
      <c r="J156" s="35"/>
      <c r="K156" s="35"/>
      <c r="L156" s="35"/>
      <c r="M156" s="35"/>
    </row>
    <row r="157" spans="2:16" s="1" customFormat="1" ht="14.25" x14ac:dyDescent="0.2">
      <c r="B157" s="205" t="s">
        <v>55</v>
      </c>
      <c r="C157" s="27">
        <f>SUM(C158:C163)</f>
        <v>40000</v>
      </c>
      <c r="D157" s="27">
        <f>SUM(D158:D163)</f>
        <v>113909</v>
      </c>
      <c r="E157" s="27">
        <f t="shared" ref="E157:I157" si="15">SUM(E158:E163)</f>
        <v>446005</v>
      </c>
      <c r="F157" s="27">
        <f t="shared" si="15"/>
        <v>0</v>
      </c>
      <c r="G157" s="27">
        <f t="shared" si="15"/>
        <v>41335</v>
      </c>
      <c r="H157" s="27">
        <f t="shared" si="15"/>
        <v>298500</v>
      </c>
      <c r="I157" s="27">
        <f t="shared" si="15"/>
        <v>939749</v>
      </c>
      <c r="J157" s="35"/>
      <c r="K157" s="35"/>
      <c r="L157" s="35"/>
      <c r="M157" s="35"/>
    </row>
    <row r="158" spans="2:16" s="1" customFormat="1" ht="14.25" x14ac:dyDescent="0.2">
      <c r="B158" s="57" t="s">
        <v>66</v>
      </c>
      <c r="C158" s="26"/>
      <c r="D158" s="26">
        <v>0</v>
      </c>
      <c r="E158" s="26">
        <v>315</v>
      </c>
      <c r="F158" s="26"/>
      <c r="G158" s="26">
        <v>0</v>
      </c>
      <c r="H158" s="26"/>
      <c r="I158" s="190">
        <f t="shared" ref="I158:I165" si="16">C158+D158+E158+F158+G158+H158</f>
        <v>315</v>
      </c>
      <c r="J158" s="35"/>
      <c r="K158" s="35"/>
      <c r="L158" s="35"/>
      <c r="M158" s="35"/>
    </row>
    <row r="159" spans="2:16" s="1" customFormat="1" ht="14.25" x14ac:dyDescent="0.2">
      <c r="B159" s="57" t="s">
        <v>56</v>
      </c>
      <c r="C159" s="26"/>
      <c r="D159" s="26">
        <v>37490</v>
      </c>
      <c r="E159" s="26">
        <v>127897</v>
      </c>
      <c r="F159" s="26"/>
      <c r="G159" s="26">
        <v>26720</v>
      </c>
      <c r="H159" s="26"/>
      <c r="I159" s="190">
        <f t="shared" si="16"/>
        <v>192107</v>
      </c>
      <c r="J159" s="35"/>
      <c r="K159" s="35"/>
      <c r="L159" s="35"/>
      <c r="M159" s="35"/>
    </row>
    <row r="160" spans="2:16" s="1" customFormat="1" ht="14.25" x14ac:dyDescent="0.2">
      <c r="B160" s="57" t="s">
        <v>57</v>
      </c>
      <c r="C160" s="26"/>
      <c r="D160" s="26">
        <v>34568</v>
      </c>
      <c r="E160" s="26">
        <v>82989</v>
      </c>
      <c r="F160" s="26"/>
      <c r="G160" s="26">
        <v>3500</v>
      </c>
      <c r="H160" s="26">
        <v>298500</v>
      </c>
      <c r="I160" s="190">
        <f t="shared" si="16"/>
        <v>419557</v>
      </c>
      <c r="J160" s="35"/>
      <c r="K160" s="35"/>
      <c r="L160" s="35"/>
      <c r="M160" s="35"/>
    </row>
    <row r="161" spans="2:16" s="1" customFormat="1" ht="14.25" customHeight="1" x14ac:dyDescent="0.2">
      <c r="B161" s="57" t="s">
        <v>59</v>
      </c>
      <c r="C161" s="26"/>
      <c r="D161" s="26">
        <v>2140</v>
      </c>
      <c r="E161" s="26">
        <v>143368</v>
      </c>
      <c r="F161" s="26"/>
      <c r="G161" s="26">
        <v>1000</v>
      </c>
      <c r="H161" s="26"/>
      <c r="I161" s="190">
        <f t="shared" si="16"/>
        <v>146508</v>
      </c>
      <c r="J161" s="35"/>
      <c r="K161" s="35"/>
      <c r="L161" s="35"/>
      <c r="M161" s="35"/>
    </row>
    <row r="162" spans="2:16" s="1" customFormat="1" ht="14.25" x14ac:dyDescent="0.2">
      <c r="B162" s="57" t="s">
        <v>136</v>
      </c>
      <c r="C162" s="26">
        <v>40000</v>
      </c>
      <c r="D162" s="26">
        <v>1600</v>
      </c>
      <c r="E162" s="26">
        <v>2498</v>
      </c>
      <c r="F162" s="26"/>
      <c r="G162" s="26">
        <v>0</v>
      </c>
      <c r="H162" s="26"/>
      <c r="I162" s="190">
        <f t="shared" si="16"/>
        <v>44098</v>
      </c>
      <c r="J162" s="35"/>
      <c r="K162" s="35"/>
      <c r="L162" s="35"/>
      <c r="M162" s="35"/>
    </row>
    <row r="163" spans="2:16" s="1" customFormat="1" ht="14.25" x14ac:dyDescent="0.2">
      <c r="B163" s="57" t="s">
        <v>61</v>
      </c>
      <c r="C163" s="26"/>
      <c r="D163" s="26">
        <v>38111</v>
      </c>
      <c r="E163" s="26">
        <v>88938</v>
      </c>
      <c r="F163" s="26"/>
      <c r="G163" s="26">
        <v>10115</v>
      </c>
      <c r="H163" s="26"/>
      <c r="I163" s="190">
        <f t="shared" si="16"/>
        <v>137164</v>
      </c>
      <c r="J163" s="35"/>
      <c r="K163" s="35"/>
      <c r="L163" s="35"/>
      <c r="M163" s="35"/>
    </row>
    <row r="164" spans="2:16" s="1" customFormat="1" ht="14.25" x14ac:dyDescent="0.2">
      <c r="B164" s="205" t="s">
        <v>62</v>
      </c>
      <c r="C164" s="27"/>
      <c r="D164" s="27">
        <v>21199</v>
      </c>
      <c r="E164" s="27">
        <v>17419</v>
      </c>
      <c r="F164" s="27"/>
      <c r="G164" s="27">
        <v>4545</v>
      </c>
      <c r="H164" s="27"/>
      <c r="I164" s="206">
        <f t="shared" si="16"/>
        <v>43163</v>
      </c>
      <c r="J164" s="35"/>
      <c r="K164" s="35"/>
      <c r="L164" s="35"/>
      <c r="M164" s="35"/>
    </row>
    <row r="165" spans="2:16" s="1" customFormat="1" ht="15.75" customHeight="1" x14ac:dyDescent="0.2">
      <c r="B165" s="207" t="s">
        <v>93</v>
      </c>
      <c r="C165" s="45">
        <f t="shared" ref="C165:H165" si="17">C155+C156+C157+C164</f>
        <v>40000</v>
      </c>
      <c r="D165" s="45">
        <f>D155+D156+D157+D164</f>
        <v>964399</v>
      </c>
      <c r="E165" s="45">
        <f t="shared" si="17"/>
        <v>2098352</v>
      </c>
      <c r="F165" s="45">
        <f t="shared" si="17"/>
        <v>0</v>
      </c>
      <c r="G165" s="45">
        <f t="shared" si="17"/>
        <v>504530</v>
      </c>
      <c r="H165" s="45">
        <f t="shared" si="17"/>
        <v>298500</v>
      </c>
      <c r="I165" s="208">
        <f t="shared" si="16"/>
        <v>3905781</v>
      </c>
      <c r="J165" s="35"/>
      <c r="K165" s="35"/>
      <c r="L165" s="35"/>
      <c r="M165" s="35"/>
    </row>
    <row r="166" spans="2:16" s="1" customFormat="1" ht="14.25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2:16" s="1" customFormat="1" ht="14.25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2:16" s="1" customFormat="1" ht="14.25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2:16" s="1" customFormat="1" ht="17.25" customHeight="1" x14ac:dyDescent="0.25">
      <c r="B169" s="199" t="s">
        <v>137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2:16" s="1" customFormat="1" ht="7.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2:16" s="1" customFormat="1" ht="19.5" customHeight="1" x14ac:dyDescent="0.2">
      <c r="B171" s="548" t="s">
        <v>97</v>
      </c>
      <c r="C171" s="548"/>
      <c r="D171" s="548"/>
      <c r="E171" s="548"/>
      <c r="F171" s="200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2:16" s="1" customFormat="1" ht="14.25" x14ac:dyDescent="0.2">
      <c r="B172" s="538" t="s">
        <v>127</v>
      </c>
      <c r="C172" s="538"/>
      <c r="D172" s="538"/>
      <c r="E172" s="48">
        <v>9923</v>
      </c>
      <c r="F172" s="211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2:16" s="1" customFormat="1" ht="25.5" customHeight="1" x14ac:dyDescent="0.2">
      <c r="B173" s="538" t="s">
        <v>499</v>
      </c>
      <c r="C173" s="538"/>
      <c r="D173" s="538"/>
      <c r="E173" s="48"/>
      <c r="F173" s="211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2:16" s="1" customFormat="1" ht="14.25" x14ac:dyDescent="0.2">
      <c r="B174" s="538" t="s">
        <v>128</v>
      </c>
      <c r="C174" s="538"/>
      <c r="D174" s="538"/>
      <c r="E174" s="48">
        <v>33023</v>
      </c>
      <c r="F174" s="211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2:16" s="1" customFormat="1" ht="14.25" x14ac:dyDescent="0.2">
      <c r="B175" s="538" t="s">
        <v>129</v>
      </c>
      <c r="C175" s="538"/>
      <c r="D175" s="538"/>
      <c r="E175" s="48">
        <v>21411</v>
      </c>
      <c r="F175" s="211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2:16" s="192" customFormat="1" x14ac:dyDescent="0.25">
      <c r="B176" s="565" t="s">
        <v>101</v>
      </c>
      <c r="C176" s="565"/>
      <c r="D176" s="565"/>
      <c r="E176" s="41">
        <v>53906</v>
      </c>
      <c r="F176" s="201"/>
    </row>
    <row r="177" spans="2:16" s="192" customFormat="1" x14ac:dyDescent="0.25">
      <c r="B177" s="57" t="s">
        <v>138</v>
      </c>
      <c r="C177" s="57"/>
      <c r="D177" s="57"/>
      <c r="E177" s="41"/>
      <c r="F177" s="201"/>
    </row>
    <row r="178" spans="2:16" s="1" customFormat="1" ht="19.5" customHeight="1" x14ac:dyDescent="0.2">
      <c r="B178" s="547" t="s">
        <v>93</v>
      </c>
      <c r="C178" s="547"/>
      <c r="D178" s="547"/>
      <c r="E178" s="216">
        <f>SUM(E172:E177)</f>
        <v>118263</v>
      </c>
      <c r="F178" s="217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2:16" s="1" customFormat="1" ht="7.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69" customFormat="1" ht="38.25" x14ac:dyDescent="0.25">
      <c r="B180" s="52" t="s">
        <v>52</v>
      </c>
      <c r="C180" s="564" t="s">
        <v>462</v>
      </c>
      <c r="D180" s="564"/>
      <c r="E180" s="564" t="s">
        <v>463</v>
      </c>
      <c r="F180" s="564"/>
      <c r="G180" s="564"/>
      <c r="H180" s="202" t="s">
        <v>464</v>
      </c>
      <c r="I180" s="37" t="s">
        <v>465</v>
      </c>
      <c r="J180" s="188" t="s">
        <v>93</v>
      </c>
    </row>
    <row r="181" spans="2:16" s="69" customFormat="1" x14ac:dyDescent="0.25">
      <c r="B181" s="203"/>
      <c r="C181" s="102" t="s">
        <v>275</v>
      </c>
      <c r="D181" s="102" t="s">
        <v>277</v>
      </c>
      <c r="E181" s="102" t="s">
        <v>283</v>
      </c>
      <c r="F181" s="102" t="s">
        <v>284</v>
      </c>
      <c r="G181" s="102" t="s">
        <v>286</v>
      </c>
      <c r="H181" s="102" t="s">
        <v>279</v>
      </c>
      <c r="I181" s="102" t="s">
        <v>295</v>
      </c>
      <c r="J181" s="204"/>
    </row>
    <row r="182" spans="2:16" s="1" customFormat="1" ht="14.25" x14ac:dyDescent="0.2">
      <c r="B182" s="205" t="s">
        <v>53</v>
      </c>
      <c r="C182" s="27">
        <v>210922</v>
      </c>
      <c r="D182" s="27">
        <v>400329</v>
      </c>
      <c r="E182" s="27"/>
      <c r="F182" s="27">
        <v>50595</v>
      </c>
      <c r="G182" s="27">
        <v>47268</v>
      </c>
      <c r="H182" s="27">
        <v>79964</v>
      </c>
      <c r="I182" s="27"/>
      <c r="J182" s="206">
        <f t="shared" ref="J182:J195" si="18">C182+D182+F182+G182+H182+I182+E182</f>
        <v>789078</v>
      </c>
      <c r="K182" s="35"/>
      <c r="L182" s="35"/>
      <c r="M182" s="35"/>
      <c r="N182" s="35"/>
    </row>
    <row r="183" spans="2:16" s="1" customFormat="1" ht="14.25" x14ac:dyDescent="0.2">
      <c r="B183" s="205" t="s">
        <v>54</v>
      </c>
      <c r="C183" s="27">
        <v>75849</v>
      </c>
      <c r="D183" s="27">
        <v>142016</v>
      </c>
      <c r="E183" s="27"/>
      <c r="F183" s="27">
        <v>17822</v>
      </c>
      <c r="G183" s="27">
        <v>16672</v>
      </c>
      <c r="H183" s="27">
        <v>29009</v>
      </c>
      <c r="I183" s="27"/>
      <c r="J183" s="206">
        <f t="shared" si="18"/>
        <v>281368</v>
      </c>
      <c r="K183" s="35"/>
      <c r="L183" s="35"/>
      <c r="M183" s="35"/>
      <c r="N183" s="35"/>
    </row>
    <row r="184" spans="2:16" s="1" customFormat="1" ht="14.25" x14ac:dyDescent="0.2">
      <c r="B184" s="205" t="s">
        <v>55</v>
      </c>
      <c r="C184" s="27">
        <f t="shared" ref="C184:I184" si="19">SUM(C186:C191)</f>
        <v>48897</v>
      </c>
      <c r="D184" s="27">
        <f t="shared" si="19"/>
        <v>162380</v>
      </c>
      <c r="E184" s="27">
        <f t="shared" si="19"/>
        <v>25886</v>
      </c>
      <c r="F184" s="27">
        <f>SUM(F185:F191)</f>
        <v>60583</v>
      </c>
      <c r="G184" s="27">
        <f t="shared" si="19"/>
        <v>93217</v>
      </c>
      <c r="H184" s="27">
        <f t="shared" si="19"/>
        <v>22310</v>
      </c>
      <c r="I184" s="27">
        <f t="shared" si="19"/>
        <v>0</v>
      </c>
      <c r="J184" s="206">
        <f t="shared" si="18"/>
        <v>413273</v>
      </c>
      <c r="K184" s="35"/>
      <c r="L184" s="35"/>
      <c r="M184" s="35"/>
      <c r="N184" s="35"/>
    </row>
    <row r="185" spans="2:16" s="1" customFormat="1" ht="14.25" x14ac:dyDescent="0.2">
      <c r="B185" s="57" t="s">
        <v>91</v>
      </c>
      <c r="C185" s="26">
        <v>0</v>
      </c>
      <c r="D185" s="26">
        <v>0</v>
      </c>
      <c r="E185" s="26"/>
      <c r="F185" s="26">
        <v>116</v>
      </c>
      <c r="G185" s="26">
        <v>0</v>
      </c>
      <c r="H185" s="26">
        <v>13110</v>
      </c>
      <c r="I185" s="26"/>
      <c r="J185" s="190">
        <f t="shared" ref="J185" si="20">C185+D185+F185+G185+H185+I185+E185</f>
        <v>13226</v>
      </c>
      <c r="K185" s="35"/>
      <c r="L185" s="35"/>
      <c r="M185" s="35"/>
      <c r="N185" s="35"/>
    </row>
    <row r="186" spans="2:16" s="1" customFormat="1" ht="14.25" x14ac:dyDescent="0.2">
      <c r="B186" s="57" t="s">
        <v>56</v>
      </c>
      <c r="C186" s="26">
        <v>17526</v>
      </c>
      <c r="D186" s="26">
        <v>61028</v>
      </c>
      <c r="E186" s="26"/>
      <c r="F186" s="26">
        <v>13064</v>
      </c>
      <c r="G186" s="26">
        <v>15300</v>
      </c>
      <c r="H186" s="26">
        <v>13110</v>
      </c>
      <c r="I186" s="26"/>
      <c r="J186" s="190">
        <f t="shared" si="18"/>
        <v>120028</v>
      </c>
      <c r="K186" s="35"/>
      <c r="L186" s="35"/>
      <c r="M186" s="35"/>
      <c r="N186" s="35"/>
    </row>
    <row r="187" spans="2:16" s="1" customFormat="1" ht="14.25" x14ac:dyDescent="0.2">
      <c r="B187" s="57" t="s">
        <v>57</v>
      </c>
      <c r="C187" s="26">
        <v>15116</v>
      </c>
      <c r="D187" s="26">
        <v>13004</v>
      </c>
      <c r="E187" s="26">
        <v>19683</v>
      </c>
      <c r="F187" s="26">
        <v>33203</v>
      </c>
      <c r="G187" s="26">
        <v>63445</v>
      </c>
      <c r="H187" s="26">
        <v>4100</v>
      </c>
      <c r="I187" s="26"/>
      <c r="J187" s="190">
        <f t="shared" si="18"/>
        <v>148551</v>
      </c>
      <c r="K187" s="35"/>
      <c r="L187" s="35"/>
      <c r="M187" s="35"/>
      <c r="N187" s="35"/>
    </row>
    <row r="188" spans="2:16" s="1" customFormat="1" ht="14.25" x14ac:dyDescent="0.2">
      <c r="B188" s="57" t="s">
        <v>58</v>
      </c>
      <c r="C188" s="26">
        <v>1000</v>
      </c>
      <c r="D188" s="26">
        <v>0</v>
      </c>
      <c r="E188" s="26"/>
      <c r="F188" s="26">
        <v>0</v>
      </c>
      <c r="G188" s="26">
        <v>0</v>
      </c>
      <c r="H188" s="26">
        <v>0</v>
      </c>
      <c r="I188" s="26"/>
      <c r="J188" s="190">
        <f t="shared" si="18"/>
        <v>1000</v>
      </c>
      <c r="K188" s="35"/>
      <c r="L188" s="35"/>
      <c r="M188" s="35"/>
      <c r="N188" s="35"/>
    </row>
    <row r="189" spans="2:16" s="1" customFormat="1" ht="15.75" customHeight="1" x14ac:dyDescent="0.2">
      <c r="B189" s="57" t="s">
        <v>59</v>
      </c>
      <c r="C189" s="26">
        <v>2212</v>
      </c>
      <c r="D189" s="26">
        <v>70590</v>
      </c>
      <c r="E189" s="26"/>
      <c r="F189" s="26">
        <v>10600</v>
      </c>
      <c r="G189" s="26">
        <v>2600</v>
      </c>
      <c r="H189" s="26">
        <v>3000</v>
      </c>
      <c r="I189" s="26"/>
      <c r="J189" s="190">
        <f t="shared" si="18"/>
        <v>89002</v>
      </c>
      <c r="K189" s="35"/>
      <c r="L189" s="35"/>
      <c r="M189" s="35"/>
      <c r="N189" s="35"/>
    </row>
    <row r="190" spans="2:16" s="1" customFormat="1" ht="15.75" customHeight="1" x14ac:dyDescent="0.2">
      <c r="B190" s="57" t="s">
        <v>136</v>
      </c>
      <c r="C190" s="26">
        <v>100</v>
      </c>
      <c r="D190" s="26">
        <v>0</v>
      </c>
      <c r="E190" s="26"/>
      <c r="F190" s="26">
        <v>0</v>
      </c>
      <c r="G190" s="26">
        <v>0</v>
      </c>
      <c r="H190" s="26">
        <v>0</v>
      </c>
      <c r="I190" s="26"/>
      <c r="J190" s="190">
        <f t="shared" si="18"/>
        <v>100</v>
      </c>
      <c r="K190" s="35"/>
      <c r="L190" s="35"/>
      <c r="M190" s="35"/>
      <c r="N190" s="35"/>
    </row>
    <row r="191" spans="2:16" s="1" customFormat="1" ht="14.25" x14ac:dyDescent="0.2">
      <c r="B191" s="57" t="s">
        <v>61</v>
      </c>
      <c r="C191" s="26">
        <v>12943</v>
      </c>
      <c r="D191" s="26">
        <v>17758</v>
      </c>
      <c r="E191" s="26">
        <v>6203</v>
      </c>
      <c r="F191" s="26">
        <v>3600</v>
      </c>
      <c r="G191" s="26">
        <v>11872</v>
      </c>
      <c r="H191" s="26">
        <v>2100</v>
      </c>
      <c r="I191" s="26"/>
      <c r="J191" s="190">
        <f t="shared" si="18"/>
        <v>54476</v>
      </c>
      <c r="K191" s="35"/>
      <c r="L191" s="35"/>
      <c r="M191" s="35"/>
      <c r="N191" s="35"/>
    </row>
    <row r="192" spans="2:16" s="1" customFormat="1" ht="14.25" x14ac:dyDescent="0.2">
      <c r="B192" s="205" t="s">
        <v>62</v>
      </c>
      <c r="C192" s="27">
        <v>2040</v>
      </c>
      <c r="D192" s="27">
        <v>1046</v>
      </c>
      <c r="E192" s="27"/>
      <c r="F192" s="27">
        <v>800</v>
      </c>
      <c r="G192" s="27"/>
      <c r="H192" s="27">
        <v>0</v>
      </c>
      <c r="I192" s="27"/>
      <c r="J192" s="206">
        <f t="shared" si="18"/>
        <v>3886</v>
      </c>
      <c r="K192" s="35"/>
      <c r="L192" s="35"/>
      <c r="M192" s="35"/>
      <c r="N192" s="35"/>
    </row>
    <row r="193" spans="2:16" s="1" customFormat="1" ht="14.25" x14ac:dyDescent="0.2">
      <c r="B193" s="205" t="s">
        <v>467</v>
      </c>
      <c r="C193" s="27">
        <v>0</v>
      </c>
      <c r="D193" s="27">
        <v>0</v>
      </c>
      <c r="E193" s="27">
        <v>0</v>
      </c>
      <c r="F193" s="27"/>
      <c r="G193" s="27">
        <v>11387</v>
      </c>
      <c r="H193" s="27">
        <v>0</v>
      </c>
      <c r="I193" s="27">
        <v>0</v>
      </c>
      <c r="J193" s="206">
        <f t="shared" si="18"/>
        <v>11387</v>
      </c>
      <c r="K193" s="35"/>
      <c r="L193" s="35"/>
      <c r="M193" s="35"/>
      <c r="N193" s="35"/>
    </row>
    <row r="194" spans="2:16" s="1" customFormat="1" ht="14.25" x14ac:dyDescent="0.2">
      <c r="B194" s="245" t="s">
        <v>420</v>
      </c>
      <c r="C194" s="30"/>
      <c r="D194" s="30">
        <v>0</v>
      </c>
      <c r="E194" s="30"/>
      <c r="F194" s="30"/>
      <c r="G194" s="30"/>
      <c r="H194" s="30"/>
      <c r="I194" s="30"/>
      <c r="J194" s="206">
        <f t="shared" si="18"/>
        <v>0</v>
      </c>
      <c r="K194" s="35"/>
      <c r="L194" s="35"/>
      <c r="M194" s="35"/>
      <c r="N194" s="35"/>
    </row>
    <row r="195" spans="2:16" s="1" customFormat="1" ht="22.5" customHeight="1" x14ac:dyDescent="0.2">
      <c r="B195" s="207" t="s">
        <v>93</v>
      </c>
      <c r="C195" s="45">
        <f>C182+C183+C184+C192</f>
        <v>337708</v>
      </c>
      <c r="D195" s="45">
        <f>D182+D183+D184+D192+D193+D194</f>
        <v>705771</v>
      </c>
      <c r="E195" s="45">
        <f>E182+E183+E184+E192</f>
        <v>25886</v>
      </c>
      <c r="F195" s="45">
        <f>F182+F183+F184+F192+F193</f>
        <v>129800</v>
      </c>
      <c r="G195" s="45">
        <f>G182+G183+G184+G192+G193</f>
        <v>168544</v>
      </c>
      <c r="H195" s="45">
        <f>H182+H183+H184+H192</f>
        <v>131283</v>
      </c>
      <c r="I195" s="45">
        <f>I182+I183+I184+I192</f>
        <v>0</v>
      </c>
      <c r="J195" s="208">
        <f t="shared" si="18"/>
        <v>1498992</v>
      </c>
      <c r="K195" s="35"/>
      <c r="L195" s="35"/>
      <c r="M195" s="35"/>
      <c r="N195" s="35"/>
    </row>
    <row r="196" spans="2:16" s="1" customFormat="1" ht="14.25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2:16" s="1" customFormat="1" ht="14.25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2:16" s="1" customFormat="1" ht="14.25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2:16" s="1" customFormat="1" ht="14.25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2:16" s="1" customFormat="1" ht="14.25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2:16" s="1" customFormat="1" ht="14.25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2:16" s="1" customFormat="1" ht="14.25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2:16" s="1" customFormat="1" ht="14.25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s="1" customFormat="1" ht="14.25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s="1" customFormat="1" ht="14.25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s="1" customFormat="1" ht="14.25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2:16" s="1" customFormat="1" ht="14.25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2:16" s="1" customFormat="1" ht="14.25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16" s="1" customFormat="1" ht="14.25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2:16" s="1" customFormat="1" ht="14.25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2:16" s="1" customFormat="1" ht="14.25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2:16" s="1" customFormat="1" ht="14.25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2:16" s="1" customFormat="1" ht="14.25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2:16" s="1" customFormat="1" ht="14.25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2:16" s="1" customFormat="1" ht="14.25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2:16" s="1" customFormat="1" ht="14.25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2:16" s="1" customFormat="1" ht="18" x14ac:dyDescent="0.25">
      <c r="B217" s="199" t="s">
        <v>139</v>
      </c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2:16" s="1" customFormat="1" ht="7.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2:16" s="1" customFormat="1" ht="20.25" customHeight="1" x14ac:dyDescent="0.2">
      <c r="B219" s="548" t="s">
        <v>97</v>
      </c>
      <c r="C219" s="548"/>
      <c r="D219" s="548"/>
      <c r="E219" s="548"/>
      <c r="F219" s="200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2:16" s="1" customFormat="1" ht="14.25" x14ac:dyDescent="0.2">
      <c r="B220" s="538" t="s">
        <v>127</v>
      </c>
      <c r="C220" s="538"/>
      <c r="D220" s="538"/>
      <c r="E220" s="26">
        <v>450</v>
      </c>
      <c r="F220" s="58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2:16" s="1" customFormat="1" ht="24.75" customHeight="1" x14ac:dyDescent="0.2">
      <c r="B221" s="538" t="s">
        <v>499</v>
      </c>
      <c r="C221" s="538"/>
      <c r="D221" s="538"/>
      <c r="E221" s="26">
        <v>0</v>
      </c>
      <c r="F221" s="58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2:16" s="1" customFormat="1" ht="14.25" x14ac:dyDescent="0.2">
      <c r="B222" s="538" t="s">
        <v>47</v>
      </c>
      <c r="C222" s="538"/>
      <c r="D222" s="538"/>
      <c r="E222" s="26">
        <v>64573</v>
      </c>
      <c r="F222" s="58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2:16" s="1" customFormat="1" ht="14.25" x14ac:dyDescent="0.2">
      <c r="B223" s="538" t="s">
        <v>129</v>
      </c>
      <c r="C223" s="538"/>
      <c r="D223" s="538"/>
      <c r="E223" s="26">
        <v>52945</v>
      </c>
      <c r="F223" s="58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2:16" s="1" customFormat="1" ht="14.25" x14ac:dyDescent="0.2">
      <c r="B224" s="101" t="s">
        <v>101</v>
      </c>
      <c r="C224" s="101"/>
      <c r="D224" s="101"/>
      <c r="E224" s="26">
        <v>60465</v>
      </c>
      <c r="F224" s="58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2:16" s="1" customFormat="1" ht="21" customHeight="1" x14ac:dyDescent="0.2">
      <c r="B225" s="547" t="s">
        <v>93</v>
      </c>
      <c r="C225" s="547"/>
      <c r="D225" s="547"/>
      <c r="E225" s="45">
        <f>SUM(E220:E224)</f>
        <v>178433</v>
      </c>
      <c r="F225" s="218"/>
      <c r="G225" s="99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2:16" s="1" customFormat="1" ht="9.7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2:16" s="69" customFormat="1" ht="38.25" x14ac:dyDescent="0.25">
      <c r="B227" s="52" t="s">
        <v>52</v>
      </c>
      <c r="C227" s="564" t="s">
        <v>462</v>
      </c>
      <c r="D227" s="564"/>
      <c r="E227" s="564" t="s">
        <v>463</v>
      </c>
      <c r="F227" s="564"/>
      <c r="G227" s="37" t="s">
        <v>464</v>
      </c>
      <c r="H227" s="188" t="s">
        <v>93</v>
      </c>
    </row>
    <row r="228" spans="2:16" s="69" customFormat="1" x14ac:dyDescent="0.25">
      <c r="B228" s="203"/>
      <c r="C228" s="102" t="s">
        <v>275</v>
      </c>
      <c r="D228" s="102" t="s">
        <v>277</v>
      </c>
      <c r="E228" s="102" t="s">
        <v>284</v>
      </c>
      <c r="F228" s="102" t="s">
        <v>286</v>
      </c>
      <c r="G228" s="102" t="s">
        <v>279</v>
      </c>
      <c r="H228" s="204"/>
    </row>
    <row r="229" spans="2:16" s="1" customFormat="1" ht="14.25" x14ac:dyDescent="0.2">
      <c r="B229" s="205" t="s">
        <v>53</v>
      </c>
      <c r="C229" s="27">
        <v>477908</v>
      </c>
      <c r="D229" s="27">
        <v>906329</v>
      </c>
      <c r="E229" s="27">
        <v>66240</v>
      </c>
      <c r="F229" s="27">
        <v>92487</v>
      </c>
      <c r="G229" s="27">
        <v>166609</v>
      </c>
      <c r="H229" s="206">
        <f t="shared" ref="H229:H241" si="21">C229+D229+E229+F229+G229</f>
        <v>1709573</v>
      </c>
      <c r="I229" s="35"/>
      <c r="J229" s="35"/>
      <c r="K229" s="35"/>
      <c r="L229" s="35"/>
    </row>
    <row r="230" spans="2:16" s="1" customFormat="1" ht="14.25" x14ac:dyDescent="0.2">
      <c r="B230" s="205" t="s">
        <v>54</v>
      </c>
      <c r="C230" s="27">
        <v>188731</v>
      </c>
      <c r="D230" s="27">
        <v>342216</v>
      </c>
      <c r="E230" s="27">
        <v>25360</v>
      </c>
      <c r="F230" s="27">
        <v>34238</v>
      </c>
      <c r="G230" s="27">
        <v>63686</v>
      </c>
      <c r="H230" s="206">
        <f t="shared" si="21"/>
        <v>654231</v>
      </c>
      <c r="I230" s="35"/>
      <c r="J230" s="35"/>
      <c r="K230" s="35"/>
      <c r="L230" s="35"/>
    </row>
    <row r="231" spans="2:16" s="1" customFormat="1" ht="14.25" x14ac:dyDescent="0.2">
      <c r="B231" s="205" t="s">
        <v>55</v>
      </c>
      <c r="C231" s="27">
        <f>SUM(C232:C238)</f>
        <v>83322</v>
      </c>
      <c r="D231" s="27">
        <f t="shared" ref="D231:F231" si="22">SUM(D232:D238)</f>
        <v>167445</v>
      </c>
      <c r="E231" s="27">
        <f t="shared" si="22"/>
        <v>121710</v>
      </c>
      <c r="F231" s="27">
        <f t="shared" si="22"/>
        <v>132165</v>
      </c>
      <c r="G231" s="27">
        <f t="shared" ref="G231" si="23">SUM(G232:G238)</f>
        <v>14659</v>
      </c>
      <c r="H231" s="206">
        <f t="shared" si="21"/>
        <v>519301</v>
      </c>
      <c r="I231" s="35"/>
      <c r="J231" s="35"/>
      <c r="K231" s="35"/>
      <c r="L231" s="35"/>
    </row>
    <row r="232" spans="2:16" s="1" customFormat="1" ht="14.25" x14ac:dyDescent="0.2">
      <c r="B232" s="57" t="s">
        <v>91</v>
      </c>
      <c r="C232" s="26">
        <v>0</v>
      </c>
      <c r="D232" s="26">
        <v>1176</v>
      </c>
      <c r="E232" s="26"/>
      <c r="F232" s="26">
        <v>0</v>
      </c>
      <c r="G232" s="26">
        <v>0</v>
      </c>
      <c r="H232" s="190">
        <f t="shared" si="21"/>
        <v>1176</v>
      </c>
      <c r="I232" s="35"/>
      <c r="J232" s="35"/>
      <c r="K232" s="35"/>
      <c r="L232" s="35"/>
    </row>
    <row r="233" spans="2:16" s="1" customFormat="1" ht="14.25" x14ac:dyDescent="0.2">
      <c r="B233" s="57" t="s">
        <v>56</v>
      </c>
      <c r="C233" s="26">
        <v>20124</v>
      </c>
      <c r="D233" s="26">
        <v>52904</v>
      </c>
      <c r="E233" s="26"/>
      <c r="F233" s="26">
        <v>4000</v>
      </c>
      <c r="G233" s="26">
        <v>5000</v>
      </c>
      <c r="H233" s="190">
        <f t="shared" si="21"/>
        <v>82028</v>
      </c>
      <c r="I233" s="35"/>
      <c r="J233" s="35"/>
      <c r="K233" s="35"/>
      <c r="L233" s="35"/>
    </row>
    <row r="234" spans="2:16" s="1" customFormat="1" ht="14.25" x14ac:dyDescent="0.2">
      <c r="B234" s="57" t="s">
        <v>57</v>
      </c>
      <c r="C234" s="26">
        <v>23940</v>
      </c>
      <c r="D234" s="26">
        <v>28414</v>
      </c>
      <c r="E234" s="26">
        <v>115710</v>
      </c>
      <c r="F234" s="26">
        <v>119715</v>
      </c>
      <c r="G234" s="26">
        <v>4500</v>
      </c>
      <c r="H234" s="190">
        <f t="shared" si="21"/>
        <v>292279</v>
      </c>
      <c r="I234" s="35"/>
      <c r="J234" s="35"/>
      <c r="K234" s="35"/>
      <c r="L234" s="35"/>
    </row>
    <row r="235" spans="2:16" s="1" customFormat="1" ht="14.25" x14ac:dyDescent="0.2">
      <c r="B235" s="57" t="s">
        <v>58</v>
      </c>
      <c r="C235" s="26">
        <v>0</v>
      </c>
      <c r="D235" s="26">
        <v>1200</v>
      </c>
      <c r="E235" s="26"/>
      <c r="F235" s="26">
        <v>0</v>
      </c>
      <c r="G235" s="26">
        <v>0</v>
      </c>
      <c r="H235" s="190">
        <f t="shared" si="21"/>
        <v>1200</v>
      </c>
      <c r="I235" s="35"/>
      <c r="J235" s="35"/>
      <c r="K235" s="35"/>
      <c r="L235" s="35"/>
    </row>
    <row r="236" spans="2:16" s="1" customFormat="1" ht="14.25" x14ac:dyDescent="0.2">
      <c r="B236" s="57" t="s">
        <v>60</v>
      </c>
      <c r="C236" s="26">
        <v>0</v>
      </c>
      <c r="D236" s="26">
        <v>159</v>
      </c>
      <c r="E236" s="26"/>
      <c r="F236" s="26">
        <v>0</v>
      </c>
      <c r="G236" s="26">
        <v>0</v>
      </c>
      <c r="H236" s="190">
        <f t="shared" si="21"/>
        <v>159</v>
      </c>
      <c r="I236" s="35"/>
      <c r="J236" s="35"/>
      <c r="K236" s="35"/>
      <c r="L236" s="35"/>
    </row>
    <row r="237" spans="2:16" s="1" customFormat="1" ht="14.25" customHeight="1" x14ac:dyDescent="0.2">
      <c r="B237" s="57" t="s">
        <v>59</v>
      </c>
      <c r="C237" s="26">
        <v>9479</v>
      </c>
      <c r="D237" s="26">
        <v>27978</v>
      </c>
      <c r="E237" s="26"/>
      <c r="F237" s="26">
        <v>3000</v>
      </c>
      <c r="G237" s="26">
        <v>0</v>
      </c>
      <c r="H237" s="190">
        <f t="shared" si="21"/>
        <v>40457</v>
      </c>
      <c r="I237" s="35"/>
      <c r="J237" s="35"/>
      <c r="K237" s="35"/>
      <c r="L237" s="35"/>
    </row>
    <row r="238" spans="2:16" s="1" customFormat="1" ht="14.25" x14ac:dyDescent="0.2">
      <c r="B238" s="57" t="s">
        <v>61</v>
      </c>
      <c r="C238" s="26">
        <v>29779</v>
      </c>
      <c r="D238" s="26">
        <v>55614</v>
      </c>
      <c r="E238" s="26">
        <v>6000</v>
      </c>
      <c r="F238" s="26">
        <v>5450</v>
      </c>
      <c r="G238" s="26">
        <v>5159</v>
      </c>
      <c r="H238" s="190">
        <f t="shared" si="21"/>
        <v>102002</v>
      </c>
      <c r="I238" s="35"/>
      <c r="J238" s="35"/>
      <c r="K238" s="35"/>
      <c r="L238" s="35"/>
    </row>
    <row r="239" spans="2:16" s="1" customFormat="1" ht="14.25" x14ac:dyDescent="0.2">
      <c r="B239" s="205" t="s">
        <v>62</v>
      </c>
      <c r="C239" s="27">
        <v>4977</v>
      </c>
      <c r="D239" s="27">
        <v>6637</v>
      </c>
      <c r="E239" s="27">
        <v>2847</v>
      </c>
      <c r="F239" s="27">
        <v>550</v>
      </c>
      <c r="G239" s="27">
        <v>1400</v>
      </c>
      <c r="H239" s="206">
        <f t="shared" si="21"/>
        <v>16411</v>
      </c>
      <c r="I239" s="35"/>
      <c r="J239" s="35"/>
      <c r="K239" s="35"/>
      <c r="L239" s="35"/>
    </row>
    <row r="240" spans="2:16" s="1" customFormat="1" ht="14.25" x14ac:dyDescent="0.2">
      <c r="B240" s="205" t="s">
        <v>467</v>
      </c>
      <c r="C240" s="27">
        <v>0</v>
      </c>
      <c r="D240" s="27">
        <v>0</v>
      </c>
      <c r="E240" s="27">
        <v>0</v>
      </c>
      <c r="F240" s="27">
        <f>7282+12226</f>
        <v>19508</v>
      </c>
      <c r="G240" s="27">
        <v>0</v>
      </c>
      <c r="H240" s="206">
        <f t="shared" si="21"/>
        <v>19508</v>
      </c>
      <c r="I240" s="35"/>
      <c r="J240" s="35"/>
      <c r="K240" s="35"/>
      <c r="L240" s="35"/>
    </row>
    <row r="241" spans="2:16" s="1" customFormat="1" ht="14.25" x14ac:dyDescent="0.2">
      <c r="B241" s="245" t="s">
        <v>468</v>
      </c>
      <c r="C241" s="30">
        <v>0</v>
      </c>
      <c r="D241" s="30">
        <v>0</v>
      </c>
      <c r="E241" s="30">
        <v>0</v>
      </c>
      <c r="F241" s="30">
        <v>0</v>
      </c>
      <c r="G241" s="30">
        <v>0</v>
      </c>
      <c r="H241" s="246">
        <f t="shared" si="21"/>
        <v>0</v>
      </c>
      <c r="I241" s="35"/>
      <c r="J241" s="35"/>
      <c r="K241" s="35"/>
      <c r="L241" s="35"/>
    </row>
    <row r="242" spans="2:16" s="1" customFormat="1" ht="24" customHeight="1" x14ac:dyDescent="0.2">
      <c r="B242" s="207" t="s">
        <v>93</v>
      </c>
      <c r="C242" s="45">
        <f>C229+C230+C231+C239</f>
        <v>754938</v>
      </c>
      <c r="D242" s="45">
        <f>D229+D230+D231+D239+D241</f>
        <v>1422627</v>
      </c>
      <c r="E242" s="45">
        <f>E229+E230+E231+E239</f>
        <v>216157</v>
      </c>
      <c r="F242" s="45">
        <f>F229+F230+F231+F239+F240</f>
        <v>278948</v>
      </c>
      <c r="G242" s="45">
        <f>G229+G230+G231+G239</f>
        <v>246354</v>
      </c>
      <c r="H242" s="208">
        <f>C242+D242+E242+F242+G242</f>
        <v>2919024</v>
      </c>
      <c r="I242" s="35"/>
      <c r="J242" s="35"/>
      <c r="K242" s="35"/>
      <c r="L242" s="35"/>
    </row>
    <row r="243" spans="2:16" s="1" customFormat="1" ht="14.25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77"/>
      <c r="L243" s="35"/>
      <c r="M243" s="35"/>
      <c r="N243" s="35"/>
      <c r="O243" s="35"/>
      <c r="P243" s="35"/>
    </row>
    <row r="244" spans="2:16" s="1" customFormat="1" ht="14.25" x14ac:dyDescent="0.2">
      <c r="B244" s="35"/>
      <c r="C244" s="35"/>
      <c r="D244" s="35"/>
      <c r="E244" s="35"/>
      <c r="F244" s="35"/>
      <c r="G244" s="35"/>
      <c r="H244" s="35"/>
      <c r="I244" s="77"/>
      <c r="J244" s="77"/>
      <c r="K244" s="77"/>
      <c r="L244" s="35"/>
      <c r="M244" s="35"/>
      <c r="N244" s="35"/>
      <c r="O244" s="35"/>
      <c r="P244" s="35"/>
    </row>
    <row r="245" spans="2:16" s="1" customFormat="1" ht="14.25" x14ac:dyDescent="0.2">
      <c r="B245" s="35"/>
      <c r="C245" s="35"/>
      <c r="D245" s="35"/>
      <c r="E245" s="35"/>
      <c r="F245" s="35"/>
      <c r="G245" s="35"/>
      <c r="H245" s="35"/>
      <c r="I245" s="77"/>
      <c r="J245" s="77"/>
      <c r="K245" s="77"/>
      <c r="L245" s="35"/>
      <c r="M245" s="35"/>
      <c r="N245" s="35"/>
      <c r="O245" s="35"/>
      <c r="P245" s="35"/>
    </row>
    <row r="246" spans="2:16" s="1" customFormat="1" ht="18" x14ac:dyDescent="0.25">
      <c r="B246" s="199" t="s">
        <v>140</v>
      </c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2:16" s="1" customFormat="1" ht="7.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2:16" s="76" customFormat="1" ht="19.5" customHeight="1" x14ac:dyDescent="0.25">
      <c r="B248" s="548" t="s">
        <v>97</v>
      </c>
      <c r="C248" s="548"/>
      <c r="D248" s="548"/>
      <c r="E248" s="548"/>
      <c r="F248" s="200"/>
    </row>
    <row r="249" spans="2:16" s="1" customFormat="1" ht="14.25" x14ac:dyDescent="0.2">
      <c r="B249" s="538" t="s">
        <v>127</v>
      </c>
      <c r="C249" s="538"/>
      <c r="D249" s="538"/>
      <c r="E249" s="48">
        <v>19100</v>
      </c>
      <c r="F249" s="211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2:16" s="1" customFormat="1" ht="26.25" customHeight="1" x14ac:dyDescent="0.2">
      <c r="B250" s="538" t="s">
        <v>499</v>
      </c>
      <c r="C250" s="538"/>
      <c r="D250" s="538"/>
      <c r="E250" s="48">
        <v>0</v>
      </c>
      <c r="F250" s="211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2:16" s="1" customFormat="1" ht="14.25" x14ac:dyDescent="0.2">
      <c r="B251" s="538" t="s">
        <v>128</v>
      </c>
      <c r="C251" s="538"/>
      <c r="D251" s="538"/>
      <c r="E251" s="48">
        <v>90548</v>
      </c>
      <c r="F251" s="211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2:16" s="1" customFormat="1" ht="14.25" x14ac:dyDescent="0.2">
      <c r="B252" s="538" t="s">
        <v>129</v>
      </c>
      <c r="C252" s="538"/>
      <c r="D252" s="538"/>
      <c r="E252" s="48">
        <v>58993</v>
      </c>
      <c r="F252" s="211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2:16" s="192" customFormat="1" x14ac:dyDescent="0.25">
      <c r="B253" s="565" t="s">
        <v>101</v>
      </c>
      <c r="C253" s="565"/>
      <c r="D253" s="565"/>
      <c r="E253" s="41">
        <v>38639</v>
      </c>
      <c r="F253" s="201"/>
    </row>
    <row r="254" spans="2:16" s="192" customFormat="1" x14ac:dyDescent="0.25">
      <c r="B254" s="57" t="s">
        <v>49</v>
      </c>
      <c r="C254" s="57"/>
      <c r="D254" s="57"/>
      <c r="E254" s="41"/>
      <c r="F254" s="201"/>
    </row>
    <row r="255" spans="2:16" s="192" customFormat="1" x14ac:dyDescent="0.25">
      <c r="B255" s="57" t="s">
        <v>564</v>
      </c>
      <c r="C255" s="57"/>
      <c r="D255" s="57"/>
      <c r="E255" s="41">
        <v>13797</v>
      </c>
      <c r="F255" s="201"/>
    </row>
    <row r="256" spans="2:16" s="192" customFormat="1" ht="14.25" customHeight="1" x14ac:dyDescent="0.25">
      <c r="B256" s="57" t="s">
        <v>130</v>
      </c>
      <c r="C256" s="57"/>
      <c r="D256" s="57"/>
      <c r="E256" s="41">
        <f>29445</f>
        <v>29445</v>
      </c>
      <c r="F256" s="201"/>
    </row>
    <row r="257" spans="2:16" s="1" customFormat="1" ht="20.25" customHeight="1" x14ac:dyDescent="0.2">
      <c r="B257" s="547" t="s">
        <v>93</v>
      </c>
      <c r="C257" s="547"/>
      <c r="D257" s="547"/>
      <c r="E257" s="216">
        <f>SUM(E249:E256)</f>
        <v>250522</v>
      </c>
      <c r="F257" s="217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2:16" s="1" customFormat="1" ht="10.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2:16" s="69" customFormat="1" ht="38.25" x14ac:dyDescent="0.25">
      <c r="B259" s="52" t="s">
        <v>52</v>
      </c>
      <c r="C259" s="564" t="s">
        <v>462</v>
      </c>
      <c r="D259" s="564"/>
      <c r="E259" s="564" t="s">
        <v>463</v>
      </c>
      <c r="F259" s="564"/>
      <c r="G259" s="202" t="s">
        <v>464</v>
      </c>
      <c r="H259" s="37" t="s">
        <v>465</v>
      </c>
      <c r="I259" s="188" t="s">
        <v>93</v>
      </c>
    </row>
    <row r="260" spans="2:16" s="69" customFormat="1" x14ac:dyDescent="0.25">
      <c r="B260" s="203"/>
      <c r="C260" s="102" t="s">
        <v>275</v>
      </c>
      <c r="D260" s="102" t="s">
        <v>277</v>
      </c>
      <c r="E260" s="102" t="s">
        <v>284</v>
      </c>
      <c r="F260" s="102" t="s">
        <v>286</v>
      </c>
      <c r="G260" s="102" t="s">
        <v>279</v>
      </c>
      <c r="H260" s="102" t="s">
        <v>295</v>
      </c>
      <c r="I260" s="204"/>
    </row>
    <row r="261" spans="2:16" s="1" customFormat="1" ht="14.25" x14ac:dyDescent="0.2">
      <c r="B261" s="205" t="s">
        <v>53</v>
      </c>
      <c r="C261" s="27">
        <v>755500</v>
      </c>
      <c r="D261" s="27">
        <v>982181</v>
      </c>
      <c r="E261" s="27">
        <v>67900</v>
      </c>
      <c r="F261" s="27">
        <v>76780</v>
      </c>
      <c r="G261" s="27">
        <v>258964</v>
      </c>
      <c r="H261" s="27"/>
      <c r="I261" s="206">
        <f t="shared" ref="I261:I274" si="24">C261+D261+E261+F261+G261+H261</f>
        <v>2141325</v>
      </c>
      <c r="J261" s="35"/>
      <c r="K261" s="35"/>
      <c r="L261" s="35"/>
      <c r="M261" s="35"/>
    </row>
    <row r="262" spans="2:16" s="1" customFormat="1" ht="14.25" x14ac:dyDescent="0.2">
      <c r="B262" s="205" t="s">
        <v>54</v>
      </c>
      <c r="C262" s="27">
        <v>267480</v>
      </c>
      <c r="D262" s="27">
        <v>328731</v>
      </c>
      <c r="E262" s="27">
        <v>25220</v>
      </c>
      <c r="F262" s="27">
        <v>32175</v>
      </c>
      <c r="G262" s="27">
        <v>87215</v>
      </c>
      <c r="H262" s="27"/>
      <c r="I262" s="206">
        <f t="shared" si="24"/>
        <v>740821</v>
      </c>
      <c r="J262" s="35"/>
      <c r="K262" s="35"/>
      <c r="L262" s="35"/>
      <c r="M262" s="35"/>
    </row>
    <row r="263" spans="2:16" s="1" customFormat="1" ht="14.25" x14ac:dyDescent="0.2">
      <c r="B263" s="205" t="s">
        <v>55</v>
      </c>
      <c r="C263" s="27">
        <f t="shared" ref="C263:H263" si="25">SUM(C264:C269)</f>
        <v>64414</v>
      </c>
      <c r="D263" s="27">
        <f t="shared" si="25"/>
        <v>322831</v>
      </c>
      <c r="E263" s="27">
        <f t="shared" si="25"/>
        <v>184500</v>
      </c>
      <c r="F263" s="27">
        <f t="shared" si="25"/>
        <v>169361</v>
      </c>
      <c r="G263" s="27">
        <f t="shared" si="25"/>
        <v>28660</v>
      </c>
      <c r="H263" s="27">
        <f t="shared" si="25"/>
        <v>0</v>
      </c>
      <c r="I263" s="206">
        <f t="shared" si="24"/>
        <v>769766</v>
      </c>
      <c r="J263" s="35"/>
      <c r="K263" s="35"/>
      <c r="L263" s="35"/>
      <c r="M263" s="35"/>
    </row>
    <row r="264" spans="2:16" s="1" customFormat="1" ht="14.25" x14ac:dyDescent="0.2">
      <c r="B264" s="57" t="s">
        <v>66</v>
      </c>
      <c r="C264" s="26">
        <v>1172</v>
      </c>
      <c r="D264" s="26">
        <v>1702</v>
      </c>
      <c r="E264" s="26">
        <v>0</v>
      </c>
      <c r="F264" s="26">
        <v>55</v>
      </c>
      <c r="G264" s="26">
        <v>100</v>
      </c>
      <c r="H264" s="26"/>
      <c r="I264" s="190">
        <f t="shared" si="24"/>
        <v>3029</v>
      </c>
      <c r="J264" s="35"/>
      <c r="K264" s="35"/>
      <c r="L264" s="35"/>
      <c r="M264" s="35"/>
    </row>
    <row r="265" spans="2:16" s="1" customFormat="1" ht="14.25" x14ac:dyDescent="0.2">
      <c r="B265" s="57" t="s">
        <v>56</v>
      </c>
      <c r="C265" s="26">
        <v>15691</v>
      </c>
      <c r="D265" s="26">
        <v>40480</v>
      </c>
      <c r="E265" s="26">
        <v>15600</v>
      </c>
      <c r="F265" s="26">
        <v>15600</v>
      </c>
      <c r="G265" s="26">
        <v>8860</v>
      </c>
      <c r="H265" s="26"/>
      <c r="I265" s="190">
        <f t="shared" si="24"/>
        <v>96231</v>
      </c>
      <c r="J265" s="35"/>
      <c r="K265" s="35"/>
      <c r="L265" s="35"/>
      <c r="M265" s="35"/>
    </row>
    <row r="266" spans="2:16" s="1" customFormat="1" ht="14.25" x14ac:dyDescent="0.2">
      <c r="B266" s="57" t="s">
        <v>57</v>
      </c>
      <c r="C266" s="26">
        <v>22150</v>
      </c>
      <c r="D266" s="26">
        <v>98900</v>
      </c>
      <c r="E266" s="26">
        <v>137705</v>
      </c>
      <c r="F266" s="26">
        <v>137016</v>
      </c>
      <c r="G266" s="26">
        <v>13600</v>
      </c>
      <c r="H266" s="26"/>
      <c r="I266" s="190">
        <f t="shared" si="24"/>
        <v>409371</v>
      </c>
      <c r="J266" s="35"/>
      <c r="K266" s="35"/>
      <c r="L266" s="35"/>
      <c r="M266" s="35"/>
    </row>
    <row r="267" spans="2:16" s="1" customFormat="1" ht="16.5" customHeight="1" x14ac:dyDescent="0.2">
      <c r="B267" s="57" t="s">
        <v>59</v>
      </c>
      <c r="C267" s="26">
        <v>3300</v>
      </c>
      <c r="D267" s="26">
        <v>62348</v>
      </c>
      <c r="E267" s="26">
        <v>3000</v>
      </c>
      <c r="F267" s="26">
        <v>6150</v>
      </c>
      <c r="G267" s="26">
        <v>0</v>
      </c>
      <c r="H267" s="26"/>
      <c r="I267" s="190">
        <f t="shared" si="24"/>
        <v>74798</v>
      </c>
      <c r="J267" s="35"/>
      <c r="K267" s="35"/>
      <c r="L267" s="35"/>
      <c r="M267" s="35"/>
    </row>
    <row r="268" spans="2:16" s="1" customFormat="1" ht="14.25" x14ac:dyDescent="0.2">
      <c r="B268" s="57" t="s">
        <v>136</v>
      </c>
      <c r="C268" s="26">
        <v>3600</v>
      </c>
      <c r="D268" s="26">
        <v>2684</v>
      </c>
      <c r="E268" s="26">
        <v>0</v>
      </c>
      <c r="F268" s="26">
        <v>0</v>
      </c>
      <c r="G268" s="26">
        <v>0</v>
      </c>
      <c r="H268" s="26"/>
      <c r="I268" s="190">
        <f t="shared" si="24"/>
        <v>6284</v>
      </c>
      <c r="J268" s="35"/>
      <c r="K268" s="35"/>
      <c r="L268" s="35"/>
      <c r="M268" s="35"/>
    </row>
    <row r="269" spans="2:16" s="1" customFormat="1" ht="14.25" x14ac:dyDescent="0.2">
      <c r="B269" s="57" t="s">
        <v>61</v>
      </c>
      <c r="C269" s="26">
        <v>18501</v>
      </c>
      <c r="D269" s="26">
        <v>116717</v>
      </c>
      <c r="E269" s="26">
        <v>28195</v>
      </c>
      <c r="F269" s="26">
        <v>10540</v>
      </c>
      <c r="G269" s="26">
        <v>6100</v>
      </c>
      <c r="H269" s="26"/>
      <c r="I269" s="190">
        <f t="shared" si="24"/>
        <v>180053</v>
      </c>
      <c r="J269" s="35"/>
      <c r="K269" s="35"/>
      <c r="L269" s="35"/>
      <c r="M269" s="35"/>
    </row>
    <row r="270" spans="2:16" s="1" customFormat="1" ht="14.25" x14ac:dyDescent="0.2">
      <c r="B270" s="205" t="s">
        <v>62</v>
      </c>
      <c r="C270" s="27">
        <v>17000</v>
      </c>
      <c r="D270" s="27">
        <v>23796</v>
      </c>
      <c r="E270" s="27">
        <v>623</v>
      </c>
      <c r="F270" s="27">
        <v>2634</v>
      </c>
      <c r="G270" s="27">
        <v>1906</v>
      </c>
      <c r="H270" s="27"/>
      <c r="I270" s="206">
        <f t="shared" si="24"/>
        <v>45959</v>
      </c>
      <c r="J270" s="35"/>
      <c r="K270" s="35"/>
      <c r="L270" s="35"/>
      <c r="M270" s="35"/>
    </row>
    <row r="271" spans="2:16" s="1" customFormat="1" ht="14.25" x14ac:dyDescent="0.2">
      <c r="B271" s="205" t="s">
        <v>467</v>
      </c>
      <c r="C271" s="27">
        <v>0</v>
      </c>
      <c r="D271" s="27">
        <v>0</v>
      </c>
      <c r="E271" s="27">
        <v>0</v>
      </c>
      <c r="F271" s="27">
        <v>11439</v>
      </c>
      <c r="G271" s="27">
        <v>0</v>
      </c>
      <c r="H271" s="27">
        <v>0</v>
      </c>
      <c r="I271" s="206">
        <f t="shared" si="24"/>
        <v>11439</v>
      </c>
      <c r="J271" s="35"/>
      <c r="K271" s="35"/>
      <c r="L271" s="35"/>
      <c r="M271" s="35"/>
    </row>
    <row r="272" spans="2:16" s="1" customFormat="1" ht="25.5" x14ac:dyDescent="0.2">
      <c r="B272" s="245" t="s">
        <v>484</v>
      </c>
      <c r="C272" s="30"/>
      <c r="D272" s="30">
        <v>1100</v>
      </c>
      <c r="E272" s="30"/>
      <c r="F272" s="30"/>
      <c r="G272" s="30">
        <v>0</v>
      </c>
      <c r="H272" s="30"/>
      <c r="I272" s="246"/>
      <c r="J272" s="35"/>
      <c r="K272" s="35"/>
      <c r="L272" s="35"/>
      <c r="M272" s="35"/>
    </row>
    <row r="273" spans="2:16" s="1" customFormat="1" ht="14.25" x14ac:dyDescent="0.2">
      <c r="B273" s="245" t="s">
        <v>468</v>
      </c>
      <c r="C273" s="30">
        <v>0</v>
      </c>
      <c r="D273" s="30">
        <v>5000</v>
      </c>
      <c r="E273" s="30">
        <v>0</v>
      </c>
      <c r="F273" s="30">
        <v>0</v>
      </c>
      <c r="G273" s="30">
        <v>0</v>
      </c>
      <c r="H273" s="30">
        <v>0</v>
      </c>
      <c r="I273" s="246">
        <f t="shared" si="24"/>
        <v>5000</v>
      </c>
      <c r="J273" s="35"/>
      <c r="K273" s="35"/>
      <c r="L273" s="35"/>
      <c r="M273" s="35"/>
    </row>
    <row r="274" spans="2:16" s="1" customFormat="1" ht="21.75" customHeight="1" x14ac:dyDescent="0.2">
      <c r="B274" s="207" t="s">
        <v>93</v>
      </c>
      <c r="C274" s="45">
        <f>C261+C262+C263+C270</f>
        <v>1104394</v>
      </c>
      <c r="D274" s="45">
        <f>D261+D262+D263+D270+D271+D273+D272</f>
        <v>1663639</v>
      </c>
      <c r="E274" s="45">
        <f>E261+E262+E263+E270</f>
        <v>278243</v>
      </c>
      <c r="F274" s="45">
        <f>F261+F262+F263+F270+F271</f>
        <v>292389</v>
      </c>
      <c r="G274" s="45">
        <f>G261+G262+G263+G270</f>
        <v>376745</v>
      </c>
      <c r="H274" s="45">
        <f>H261+H262+H263+H270</f>
        <v>0</v>
      </c>
      <c r="I274" s="208">
        <f t="shared" si="24"/>
        <v>3715410</v>
      </c>
      <c r="J274" s="35"/>
      <c r="K274" s="99"/>
      <c r="L274" s="35"/>
      <c r="M274" s="99"/>
    </row>
    <row r="275" spans="2:16" s="1" customFormat="1" ht="14.25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2:16" s="1" customFormat="1" ht="14.25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2:16" s="1" customFormat="1" ht="14.25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2:16" s="1" customFormat="1" ht="14.25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2:16" s="1" customFormat="1" ht="14.25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2:16" s="1" customFormat="1" ht="14.25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2:16" s="1" customFormat="1" ht="14.25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2:16" s="1" customFormat="1" ht="14.25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2:16" s="1" customFormat="1" ht="14.25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2:16" s="1" customFormat="1" ht="14.25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2:16" s="1" customFormat="1" ht="14.25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2:16" s="1" customFormat="1" ht="14.25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2:16" s="1" customFormat="1" ht="14.25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2:16" s="1" customFormat="1" ht="14.25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2:16" s="1" customFormat="1" ht="18" x14ac:dyDescent="0.25">
      <c r="B289" s="199" t="s">
        <v>141</v>
      </c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1" spans="2:16" s="1" customFormat="1" ht="20.25" customHeight="1" x14ac:dyDescent="0.2">
      <c r="B291" s="548" t="s">
        <v>97</v>
      </c>
      <c r="C291" s="548"/>
      <c r="D291" s="548"/>
      <c r="E291" s="548"/>
      <c r="F291" s="200"/>
      <c r="G291" s="35"/>
      <c r="H291" s="99"/>
      <c r="I291" s="99"/>
      <c r="J291" s="99"/>
      <c r="K291" s="99"/>
      <c r="L291" s="35"/>
      <c r="M291" s="36"/>
      <c r="N291" s="36"/>
      <c r="O291" s="36"/>
      <c r="P291" s="35"/>
    </row>
    <row r="292" spans="2:16" s="1" customFormat="1" ht="14.25" x14ac:dyDescent="0.2">
      <c r="B292" s="538" t="s">
        <v>127</v>
      </c>
      <c r="C292" s="538"/>
      <c r="D292" s="538"/>
      <c r="E292" s="48">
        <f>E249+E220+E172+E148+E113+E79+E42+E10</f>
        <v>160316.15</v>
      </c>
      <c r="F292" s="219"/>
      <c r="G292" s="99"/>
      <c r="H292" s="35"/>
      <c r="I292" s="99"/>
      <c r="J292" s="99"/>
      <c r="K292" s="99"/>
      <c r="L292" s="35"/>
      <c r="M292" s="36"/>
      <c r="N292" s="36"/>
      <c r="O292" s="36"/>
      <c r="P292" s="35"/>
    </row>
    <row r="293" spans="2:16" s="1" customFormat="1" ht="27" customHeight="1" x14ac:dyDescent="0.2">
      <c r="B293" s="538" t="s">
        <v>499</v>
      </c>
      <c r="C293" s="538"/>
      <c r="D293" s="538"/>
      <c r="E293" s="136">
        <f>E221+E173+E80+E11+E250</f>
        <v>0</v>
      </c>
      <c r="F293" s="219"/>
      <c r="G293" s="99"/>
      <c r="H293" s="35"/>
      <c r="I293" s="99"/>
      <c r="J293" s="99"/>
      <c r="K293" s="99"/>
      <c r="L293" s="35"/>
      <c r="M293" s="36"/>
      <c r="N293" s="36"/>
      <c r="O293" s="36"/>
      <c r="P293" s="35"/>
    </row>
    <row r="294" spans="2:16" s="1" customFormat="1" ht="14.25" x14ac:dyDescent="0.2">
      <c r="B294" s="538" t="s">
        <v>128</v>
      </c>
      <c r="C294" s="538"/>
      <c r="D294" s="538"/>
      <c r="E294" s="48">
        <f>E251+E222+E174+E114+E81+E43+E12</f>
        <v>468271.6</v>
      </c>
      <c r="F294" s="219"/>
      <c r="G294" s="99"/>
      <c r="H294" s="35"/>
      <c r="I294" s="99"/>
      <c r="J294" s="99"/>
      <c r="K294" s="99"/>
      <c r="L294" s="35"/>
      <c r="M294" s="36"/>
      <c r="N294" s="36"/>
      <c r="O294" s="36"/>
      <c r="P294" s="35"/>
    </row>
    <row r="295" spans="2:16" s="1" customFormat="1" ht="14.25" x14ac:dyDescent="0.2">
      <c r="B295" s="538" t="s">
        <v>129</v>
      </c>
      <c r="C295" s="538"/>
      <c r="D295" s="538"/>
      <c r="E295" s="48">
        <f>E252+E223+E175+E149+E115+E82+E44+E13</f>
        <v>380909.69</v>
      </c>
      <c r="F295" s="219"/>
      <c r="G295" s="99"/>
      <c r="H295" s="99"/>
      <c r="I295" s="99"/>
      <c r="J295" s="99"/>
      <c r="K295" s="99"/>
      <c r="L295" s="35"/>
      <c r="M295" s="36"/>
      <c r="N295" s="36"/>
      <c r="O295" s="36"/>
      <c r="P295" s="35"/>
    </row>
    <row r="296" spans="2:16" s="1" customFormat="1" ht="14.25" x14ac:dyDescent="0.2">
      <c r="B296" s="538" t="s">
        <v>101</v>
      </c>
      <c r="C296" s="538"/>
      <c r="D296" s="538"/>
      <c r="E296" s="48">
        <f>E253+E224+E176+E116+E83+E45+E14</f>
        <v>374117.63</v>
      </c>
      <c r="F296" s="219"/>
      <c r="G296" s="99"/>
      <c r="H296" s="99"/>
      <c r="I296" s="99"/>
      <c r="J296" s="99"/>
      <c r="K296" s="99"/>
      <c r="L296" s="35"/>
      <c r="M296" s="36"/>
      <c r="N296" s="36"/>
      <c r="O296" s="36"/>
      <c r="P296" s="35"/>
    </row>
    <row r="297" spans="2:16" s="1" customFormat="1" ht="15" customHeight="1" x14ac:dyDescent="0.2">
      <c r="B297" s="538" t="s">
        <v>636</v>
      </c>
      <c r="C297" s="538"/>
      <c r="D297" s="538"/>
      <c r="E297" s="48">
        <f>E46+E84</f>
        <v>7154</v>
      </c>
      <c r="F297" s="219"/>
      <c r="G297" s="99"/>
      <c r="H297" s="99"/>
      <c r="I297" s="99"/>
      <c r="J297" s="99"/>
      <c r="K297" s="99"/>
      <c r="L297" s="35"/>
      <c r="M297" s="36"/>
      <c r="N297" s="36"/>
      <c r="O297" s="36"/>
      <c r="P297" s="35"/>
    </row>
    <row r="298" spans="2:16" s="1" customFormat="1" ht="14.25" x14ac:dyDescent="0.2">
      <c r="B298" s="565" t="s">
        <v>49</v>
      </c>
      <c r="C298" s="565"/>
      <c r="D298" s="565"/>
      <c r="E298" s="41">
        <f>E177+E254+E117+E47+E85+E150</f>
        <v>7389</v>
      </c>
      <c r="F298" s="220"/>
      <c r="G298" s="221"/>
      <c r="H298" s="35"/>
      <c r="I298" s="99"/>
      <c r="J298" s="99"/>
      <c r="K298" s="99"/>
      <c r="L298" s="35"/>
      <c r="M298" s="36"/>
      <c r="N298" s="36"/>
      <c r="O298" s="36"/>
      <c r="P298" s="35"/>
    </row>
    <row r="299" spans="2:16" s="1" customFormat="1" ht="14.25" x14ac:dyDescent="0.2">
      <c r="B299" s="565" t="s">
        <v>50</v>
      </c>
      <c r="C299" s="565"/>
      <c r="D299" s="565"/>
      <c r="E299" s="41">
        <f>E86+E48+E255</f>
        <v>31203</v>
      </c>
      <c r="F299" s="220"/>
      <c r="G299" s="221"/>
      <c r="H299" s="35"/>
      <c r="I299" s="99"/>
      <c r="J299" s="99"/>
      <c r="K299" s="99"/>
      <c r="L299" s="35"/>
      <c r="M299" s="36"/>
      <c r="N299" s="36"/>
      <c r="O299" s="36"/>
      <c r="P299" s="36"/>
    </row>
    <row r="300" spans="2:16" s="1" customFormat="1" ht="14.25" x14ac:dyDescent="0.2">
      <c r="B300" s="565" t="s">
        <v>130</v>
      </c>
      <c r="C300" s="565"/>
      <c r="D300" s="565"/>
      <c r="E300" s="41">
        <f>E256+E49+E87+E118</f>
        <v>128543</v>
      </c>
      <c r="F300" s="220"/>
      <c r="G300" s="221"/>
      <c r="H300" s="35"/>
      <c r="I300" s="99"/>
      <c r="J300" s="99"/>
      <c r="K300" s="99"/>
      <c r="L300" s="35"/>
      <c r="M300" s="36"/>
      <c r="N300" s="36"/>
      <c r="O300" s="36"/>
      <c r="P300" s="36"/>
    </row>
    <row r="301" spans="2:16" s="1" customFormat="1" ht="14.25" x14ac:dyDescent="0.2">
      <c r="B301" s="565" t="s">
        <v>131</v>
      </c>
      <c r="C301" s="565"/>
      <c r="D301" s="565"/>
      <c r="E301" s="41">
        <f>E88</f>
        <v>1000</v>
      </c>
      <c r="F301" s="220"/>
      <c r="G301" s="221"/>
      <c r="H301" s="35"/>
      <c r="I301" s="35"/>
      <c r="J301" s="35"/>
      <c r="K301" s="35"/>
      <c r="L301" s="35"/>
      <c r="M301" s="35"/>
      <c r="N301" s="35"/>
      <c r="O301" s="36"/>
      <c r="P301" s="35"/>
    </row>
    <row r="302" spans="2:16" s="1" customFormat="1" ht="14.25" x14ac:dyDescent="0.2">
      <c r="B302" s="486" t="s">
        <v>638</v>
      </c>
      <c r="C302" s="486"/>
      <c r="D302" s="486"/>
      <c r="E302" s="421">
        <f>E89</f>
        <v>9895</v>
      </c>
      <c r="F302" s="220"/>
      <c r="G302" s="221"/>
      <c r="H302" s="35"/>
      <c r="I302" s="35"/>
      <c r="J302" s="35"/>
      <c r="K302" s="35"/>
      <c r="L302" s="35"/>
      <c r="M302" s="35"/>
      <c r="N302" s="35"/>
      <c r="O302" s="36"/>
      <c r="P302" s="35"/>
    </row>
    <row r="303" spans="2:16" s="1" customFormat="1" ht="21.75" customHeight="1" x14ac:dyDescent="0.2">
      <c r="B303" s="547" t="s">
        <v>93</v>
      </c>
      <c r="C303" s="547"/>
      <c r="D303" s="547"/>
      <c r="E303" s="216">
        <f>SUM(E292:E302)</f>
        <v>1568799.0699999998</v>
      </c>
      <c r="F303" s="222"/>
      <c r="G303" s="221"/>
      <c r="H303" s="99"/>
      <c r="I303" s="99"/>
      <c r="J303" s="99"/>
      <c r="K303" s="99"/>
      <c r="L303" s="99"/>
      <c r="M303" s="99"/>
      <c r="N303" s="99"/>
      <c r="O303" s="99"/>
      <c r="P303" s="35"/>
    </row>
    <row r="304" spans="2:16" s="1" customFormat="1" ht="14.25" x14ac:dyDescent="0.2">
      <c r="B304" s="35"/>
      <c r="C304" s="35"/>
      <c r="D304" s="35"/>
      <c r="E304" s="35"/>
      <c r="F304" s="35"/>
      <c r="G304" s="221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2:15" s="1" customFormat="1" ht="48" x14ac:dyDescent="0.2">
      <c r="B305" s="223" t="s">
        <v>52</v>
      </c>
      <c r="C305" s="224" t="s">
        <v>466</v>
      </c>
      <c r="D305" s="563" t="s">
        <v>462</v>
      </c>
      <c r="E305" s="563"/>
      <c r="F305" s="563" t="s">
        <v>463</v>
      </c>
      <c r="G305" s="563"/>
      <c r="H305" s="563"/>
      <c r="I305" s="224" t="s">
        <v>464</v>
      </c>
      <c r="J305" s="225" t="s">
        <v>465</v>
      </c>
      <c r="K305" s="226" t="s">
        <v>93</v>
      </c>
      <c r="L305" s="35"/>
      <c r="M305" s="35"/>
      <c r="N305" s="35"/>
      <c r="O305" s="35"/>
    </row>
    <row r="306" spans="2:15" s="1" customFormat="1" ht="14.25" x14ac:dyDescent="0.2">
      <c r="B306" s="227"/>
      <c r="C306" s="228" t="s">
        <v>263</v>
      </c>
      <c r="D306" s="228" t="s">
        <v>275</v>
      </c>
      <c r="E306" s="228" t="s">
        <v>277</v>
      </c>
      <c r="F306" s="228" t="s">
        <v>283</v>
      </c>
      <c r="G306" s="228" t="s">
        <v>284</v>
      </c>
      <c r="H306" s="228" t="s">
        <v>286</v>
      </c>
      <c r="I306" s="228" t="s">
        <v>279</v>
      </c>
      <c r="J306" s="228" t="s">
        <v>295</v>
      </c>
      <c r="K306" s="229"/>
      <c r="L306" s="35"/>
      <c r="M306" s="35"/>
      <c r="N306" s="35"/>
      <c r="O306" s="35"/>
    </row>
    <row r="307" spans="2:15" s="1" customFormat="1" ht="14.25" x14ac:dyDescent="0.2">
      <c r="B307" s="230" t="s">
        <v>53</v>
      </c>
      <c r="C307" s="231">
        <f>C155</f>
        <v>0</v>
      </c>
      <c r="D307" s="231">
        <f>C261+C229+C182+D155+C123+C94+C54+C19</f>
        <v>3851297</v>
      </c>
      <c r="E307" s="231">
        <f>D261+D229+D182+E155+D123+D94+D54+D19</f>
        <v>6891340</v>
      </c>
      <c r="F307" s="231">
        <v>0</v>
      </c>
      <c r="G307" s="231">
        <f>E261+E229+F182+E123+F94+E54+E19</f>
        <v>444792</v>
      </c>
      <c r="H307" s="231">
        <f>F261+F229+G182+F155+F123+G94+F54+F19</f>
        <v>518928</v>
      </c>
      <c r="I307" s="231">
        <f>G261+G229+H182+G155+G123+H94+G54+G19</f>
        <v>1641846</v>
      </c>
      <c r="J307" s="231">
        <f>H155+H54+H19+H123+H261</f>
        <v>0</v>
      </c>
      <c r="K307" s="232">
        <f t="shared" ref="K307:K320" si="26">C307+D307+E307+G307+H307+I307+J307+F307</f>
        <v>13348203</v>
      </c>
      <c r="L307" s="35"/>
      <c r="M307" s="99"/>
      <c r="N307" s="35"/>
      <c r="O307" s="35"/>
    </row>
    <row r="308" spans="2:15" s="1" customFormat="1" ht="14.25" x14ac:dyDescent="0.2">
      <c r="B308" s="230" t="s">
        <v>54</v>
      </c>
      <c r="C308" s="231">
        <f>C156</f>
        <v>0</v>
      </c>
      <c r="D308" s="231">
        <f>C262+C230+C183+D156+C124+C95+C55+C20</f>
        <v>1427870</v>
      </c>
      <c r="E308" s="231">
        <f>D262+D230+D183+E156+D124+D95+D55+D20</f>
        <v>2523560.29</v>
      </c>
      <c r="F308" s="231">
        <v>0</v>
      </c>
      <c r="G308" s="231">
        <f>E262+E230+F183+E124+F95+E55+E20</f>
        <v>165738</v>
      </c>
      <c r="H308" s="231">
        <f>F262+F230+G183+F156+F124+G95+F55+F20</f>
        <v>192929</v>
      </c>
      <c r="I308" s="231">
        <f>G262+G230+H183+G156+G124+H95+G55+G20</f>
        <v>590022</v>
      </c>
      <c r="J308" s="231">
        <f>H156+H55+H20+H124+H262</f>
        <v>0</v>
      </c>
      <c r="K308" s="232">
        <f t="shared" si="26"/>
        <v>4900119.29</v>
      </c>
      <c r="L308" s="35"/>
      <c r="M308" s="99"/>
      <c r="N308" s="35"/>
      <c r="O308" s="35"/>
    </row>
    <row r="309" spans="2:15" s="1" customFormat="1" ht="14.25" x14ac:dyDescent="0.2">
      <c r="B309" s="230" t="s">
        <v>55</v>
      </c>
      <c r="C309" s="231">
        <f t="shared" ref="C309:J309" si="27">SUM(C310:C316)</f>
        <v>40000</v>
      </c>
      <c r="D309" s="231">
        <f t="shared" si="27"/>
        <v>716720</v>
      </c>
      <c r="E309" s="231">
        <f>SUM(E310:E316)</f>
        <v>2094247</v>
      </c>
      <c r="F309" s="231">
        <f t="shared" si="27"/>
        <v>69935</v>
      </c>
      <c r="G309" s="231">
        <f t="shared" si="27"/>
        <v>704074</v>
      </c>
      <c r="H309" s="231">
        <f t="shared" si="27"/>
        <v>1146845</v>
      </c>
      <c r="I309" s="231">
        <f t="shared" si="27"/>
        <v>260192</v>
      </c>
      <c r="J309" s="231">
        <f t="shared" si="27"/>
        <v>298500</v>
      </c>
      <c r="K309" s="232">
        <f t="shared" si="26"/>
        <v>5330513</v>
      </c>
      <c r="L309" s="35"/>
      <c r="M309" s="99"/>
      <c r="N309" s="35"/>
      <c r="O309" s="35"/>
    </row>
    <row r="310" spans="2:15" s="1" customFormat="1" ht="14.25" x14ac:dyDescent="0.2">
      <c r="B310" s="233" t="s">
        <v>66</v>
      </c>
      <c r="C310" s="234">
        <v>0</v>
      </c>
      <c r="D310" s="234">
        <f>C264+C97+C57+C22+D158+C232+C126+C185</f>
        <v>1934</v>
      </c>
      <c r="E310" s="234">
        <f>D264+D97+D57+D22+D232+E158+D126+D185</f>
        <v>4006</v>
      </c>
      <c r="F310" s="234">
        <v>0</v>
      </c>
      <c r="G310" s="234">
        <f>E264+F97+E57+E22+F185</f>
        <v>116</v>
      </c>
      <c r="H310" s="234">
        <f>F264+G97+F57+F22</f>
        <v>55</v>
      </c>
      <c r="I310" s="234">
        <f>G264+H97+G57+G22</f>
        <v>100</v>
      </c>
      <c r="J310" s="234">
        <f>H57+H22+H264</f>
        <v>0</v>
      </c>
      <c r="K310" s="235">
        <f t="shared" si="26"/>
        <v>6211</v>
      </c>
      <c r="L310" s="35"/>
      <c r="M310" s="35"/>
      <c r="N310" s="35"/>
      <c r="O310" s="35"/>
    </row>
    <row r="311" spans="2:15" s="1" customFormat="1" ht="14.25" x14ac:dyDescent="0.2">
      <c r="B311" s="233" t="s">
        <v>56</v>
      </c>
      <c r="C311" s="234">
        <f>C159</f>
        <v>0</v>
      </c>
      <c r="D311" s="234">
        <f>C265+C233+C186+D159+C127+C98+C58+C23</f>
        <v>183050</v>
      </c>
      <c r="E311" s="234">
        <f>D265+D233+D186+E159+D127+D98+D58+D23</f>
        <v>583897</v>
      </c>
      <c r="F311" s="234">
        <v>0</v>
      </c>
      <c r="G311" s="234">
        <f>E265+E233+F186+E127+F98+E58+E23</f>
        <v>92508</v>
      </c>
      <c r="H311" s="234">
        <f>F265+F233+G186+F159+F127+G98+F58+F23</f>
        <v>102641</v>
      </c>
      <c r="I311" s="234">
        <f>G265+G233+H186+G159+G127+H98+G58+G23</f>
        <v>133664</v>
      </c>
      <c r="J311" s="234">
        <f>H159+H58+H23+H127+H265</f>
        <v>0</v>
      </c>
      <c r="K311" s="235">
        <f t="shared" si="26"/>
        <v>1095760</v>
      </c>
      <c r="L311" s="35"/>
      <c r="M311" s="35"/>
      <c r="N311" s="35"/>
      <c r="O311" s="35"/>
    </row>
    <row r="312" spans="2:15" s="1" customFormat="1" ht="14.25" x14ac:dyDescent="0.2">
      <c r="B312" s="233" t="s">
        <v>57</v>
      </c>
      <c r="C312" s="234">
        <f>C160</f>
        <v>0</v>
      </c>
      <c r="D312" s="234">
        <f>C266+C234+C187+D160+C128+C99+C59+C24</f>
        <v>206927</v>
      </c>
      <c r="E312" s="234">
        <f>D266+D234+D187+E160+D128+D99+D59+D24</f>
        <v>422819</v>
      </c>
      <c r="F312" s="234">
        <f>E187+E99</f>
        <v>63732</v>
      </c>
      <c r="G312" s="234">
        <f>E266+E234+F187+E128+F99+E59+E24</f>
        <v>517785</v>
      </c>
      <c r="H312" s="234">
        <f>F266+F234+G187+F160+F128+G99+F59+F24</f>
        <v>938878</v>
      </c>
      <c r="I312" s="234">
        <f>G266+G234+H187+G160+G128+H99+G59+G24</f>
        <v>44275</v>
      </c>
      <c r="J312" s="234">
        <f>H160+H59+H24+H128+I187+H266+I99</f>
        <v>298500</v>
      </c>
      <c r="K312" s="235">
        <f t="shared" si="26"/>
        <v>2492916</v>
      </c>
      <c r="L312" s="35"/>
      <c r="M312" s="35"/>
      <c r="N312" s="35"/>
      <c r="O312" s="35"/>
    </row>
    <row r="313" spans="2:15" s="1" customFormat="1" ht="14.25" x14ac:dyDescent="0.2">
      <c r="B313" s="233" t="s">
        <v>58</v>
      </c>
      <c r="C313" s="234">
        <v>0</v>
      </c>
      <c r="D313" s="234">
        <f>C235+C129+C25+C100+C188+C60</f>
        <v>3296</v>
      </c>
      <c r="E313" s="234">
        <f>D235+D129+D25+D100+D60</f>
        <v>7772</v>
      </c>
      <c r="F313" s="234">
        <v>0</v>
      </c>
      <c r="G313" s="234">
        <f>E235+E129+E25+F100</f>
        <v>0</v>
      </c>
      <c r="H313" s="234">
        <f>F235+F129+F25+G100</f>
        <v>0</v>
      </c>
      <c r="I313" s="234">
        <f>G235+G129+G25+H100</f>
        <v>0</v>
      </c>
      <c r="J313" s="234">
        <f>H25+H129</f>
        <v>0</v>
      </c>
      <c r="K313" s="235">
        <f t="shared" si="26"/>
        <v>11068</v>
      </c>
      <c r="L313" s="35"/>
      <c r="M313" s="35"/>
      <c r="N313" s="35"/>
      <c r="O313" s="35"/>
    </row>
    <row r="314" spans="2:15" s="1" customFormat="1" ht="14.25" x14ac:dyDescent="0.2">
      <c r="B314" s="233" t="s">
        <v>59</v>
      </c>
      <c r="C314" s="234">
        <f>C161</f>
        <v>0</v>
      </c>
      <c r="D314" s="234">
        <f>C267+C237+C189+D161+C130+C101+C61+C26</f>
        <v>79908</v>
      </c>
      <c r="E314" s="234">
        <f>D267+D237+D189+E161+D130+D101+D61+D26</f>
        <v>513842</v>
      </c>
      <c r="F314" s="234">
        <v>0</v>
      </c>
      <c r="G314" s="234">
        <f>E267+E237+F189+E130+F101+E61+E26</f>
        <v>31535</v>
      </c>
      <c r="H314" s="234">
        <f>F267+F237+G189+F161+F130+G101+F61+F26</f>
        <v>30540</v>
      </c>
      <c r="I314" s="234">
        <f>G267+G237+H189+G161+G130+H101+G61+G26</f>
        <v>31588</v>
      </c>
      <c r="J314" s="234">
        <f>H161+H61+H26+H130+H267</f>
        <v>0</v>
      </c>
      <c r="K314" s="235">
        <f t="shared" si="26"/>
        <v>687413</v>
      </c>
      <c r="L314" s="35"/>
      <c r="M314" s="35"/>
      <c r="N314" s="35"/>
      <c r="O314" s="35"/>
    </row>
    <row r="315" spans="2:15" s="1" customFormat="1" ht="14.25" x14ac:dyDescent="0.2">
      <c r="B315" s="233" t="s">
        <v>136</v>
      </c>
      <c r="C315" s="234">
        <f>C162</f>
        <v>40000</v>
      </c>
      <c r="D315" s="234">
        <f>C268+D162+C102+C62+C27+C190+C131</f>
        <v>9459</v>
      </c>
      <c r="E315" s="234">
        <f>D268+E162+D102+D62+D27+D236+D131</f>
        <v>11879</v>
      </c>
      <c r="F315" s="234">
        <v>0</v>
      </c>
      <c r="G315" s="234">
        <f>E268+F102+E62+E27</f>
        <v>0</v>
      </c>
      <c r="H315" s="234">
        <f>F268+F162+G102+F62+F27</f>
        <v>0</v>
      </c>
      <c r="I315" s="234">
        <f>G268+G162+H102+G62+G27+G131</f>
        <v>250</v>
      </c>
      <c r="J315" s="234">
        <f>H162+H62+H27+H268</f>
        <v>0</v>
      </c>
      <c r="K315" s="235">
        <f t="shared" si="26"/>
        <v>61588</v>
      </c>
      <c r="L315" s="35"/>
      <c r="M315" s="35"/>
      <c r="N315" s="35"/>
      <c r="O315" s="35"/>
    </row>
    <row r="316" spans="2:15" s="1" customFormat="1" ht="14.25" x14ac:dyDescent="0.2">
      <c r="B316" s="233" t="s">
        <v>61</v>
      </c>
      <c r="C316" s="234">
        <v>0</v>
      </c>
      <c r="D316" s="234">
        <f>C269+C238+C191+D163+C132+C103+C63+C28</f>
        <v>232146</v>
      </c>
      <c r="E316" s="234">
        <f>D269+D238+D191+E163+D132+D103+D63+D28</f>
        <v>550032</v>
      </c>
      <c r="F316" s="234">
        <f>E191</f>
        <v>6203</v>
      </c>
      <c r="G316" s="234">
        <f>E269+E238+F191+E132+F103+E63+E28</f>
        <v>62130</v>
      </c>
      <c r="H316" s="234">
        <f>F269+F238+G191+F163+F132+G103+F63+F28</f>
        <v>74731</v>
      </c>
      <c r="I316" s="234">
        <f>G269+G238+H191+G163+G132+H103+G63+G28</f>
        <v>50315</v>
      </c>
      <c r="J316" s="234">
        <f>H163+H63+H28+H132+H269</f>
        <v>0</v>
      </c>
      <c r="K316" s="235">
        <f t="shared" si="26"/>
        <v>975557</v>
      </c>
      <c r="L316" s="35"/>
      <c r="M316" s="35"/>
      <c r="N316" s="35"/>
      <c r="O316" s="35"/>
    </row>
    <row r="317" spans="2:15" s="1" customFormat="1" ht="14.25" x14ac:dyDescent="0.2">
      <c r="B317" s="230" t="s">
        <v>62</v>
      </c>
      <c r="C317" s="231">
        <v>0</v>
      </c>
      <c r="D317" s="231">
        <f>C270+C239+C192+D164+C133+C104+C64+C29</f>
        <v>65521</v>
      </c>
      <c r="E317" s="231">
        <f>D270+D239+D192+E164+D133+D104+D64+D29</f>
        <v>89496</v>
      </c>
      <c r="F317" s="231">
        <v>0</v>
      </c>
      <c r="G317" s="231">
        <f>E270+E239+F192+E133+F104+E64+E29</f>
        <v>11756</v>
      </c>
      <c r="H317" s="231">
        <f>F270+F239+G192+F164+F133+G104+F64+F29</f>
        <v>14910</v>
      </c>
      <c r="I317" s="231">
        <f>G270+G239+H192+G164+G133+H104+G64+G29</f>
        <v>18318</v>
      </c>
      <c r="J317" s="231">
        <f>H164+H64+H29+H133+H270</f>
        <v>50</v>
      </c>
      <c r="K317" s="232">
        <f t="shared" si="26"/>
        <v>200051</v>
      </c>
      <c r="L317" s="35"/>
      <c r="M317" s="35"/>
      <c r="N317" s="35"/>
      <c r="O317" s="35"/>
    </row>
    <row r="318" spans="2:15" s="76" customFormat="1" ht="19.5" customHeight="1" x14ac:dyDescent="0.25">
      <c r="B318" s="230" t="s">
        <v>469</v>
      </c>
      <c r="C318" s="236">
        <v>0</v>
      </c>
      <c r="D318" s="236">
        <f>C134+C66+C30</f>
        <v>0</v>
      </c>
      <c r="E318" s="236">
        <f>D134+D66+D271+D105+D30</f>
        <v>0</v>
      </c>
      <c r="F318" s="236">
        <v>0</v>
      </c>
      <c r="G318" s="236">
        <f>E134+E66+F105+F193</f>
        <v>0</v>
      </c>
      <c r="H318" s="236">
        <f>F134+F66+G193+F271+G105+F30+F240</f>
        <v>115384</v>
      </c>
      <c r="I318" s="236">
        <f>G134+G66</f>
        <v>0</v>
      </c>
      <c r="J318" s="236">
        <f>H66</f>
        <v>0</v>
      </c>
      <c r="K318" s="237">
        <f t="shared" si="26"/>
        <v>115384</v>
      </c>
    </row>
    <row r="319" spans="2:15" s="76" customFormat="1" ht="27" customHeight="1" x14ac:dyDescent="0.25">
      <c r="B319" s="230" t="s">
        <v>484</v>
      </c>
      <c r="C319" s="236">
        <v>0</v>
      </c>
      <c r="D319" s="236">
        <v>0</v>
      </c>
      <c r="E319" s="236">
        <f>D106+D31+D272</f>
        <v>1100</v>
      </c>
      <c r="F319" s="236">
        <v>0</v>
      </c>
      <c r="G319" s="236">
        <v>0</v>
      </c>
      <c r="H319" s="236">
        <v>0</v>
      </c>
      <c r="I319" s="236">
        <v>0</v>
      </c>
      <c r="J319" s="236">
        <v>0</v>
      </c>
      <c r="K319" s="237">
        <f t="shared" si="26"/>
        <v>1100</v>
      </c>
    </row>
    <row r="320" spans="2:15" s="8" customFormat="1" ht="14.25" x14ac:dyDescent="0.25">
      <c r="B320" s="230" t="s">
        <v>420</v>
      </c>
      <c r="C320" s="236">
        <v>0</v>
      </c>
      <c r="D320" s="236">
        <v>0</v>
      </c>
      <c r="E320" s="236">
        <f>D65+D32+D241+D273+D194</f>
        <v>150363</v>
      </c>
      <c r="F320" s="236">
        <f>E65</f>
        <v>0</v>
      </c>
      <c r="G320" s="236">
        <v>0</v>
      </c>
      <c r="H320" s="236">
        <f>F65+F135</f>
        <v>21958</v>
      </c>
      <c r="I320" s="236">
        <f>H65</f>
        <v>0</v>
      </c>
      <c r="J320" s="236">
        <v>0</v>
      </c>
      <c r="K320" s="237">
        <f t="shared" si="26"/>
        <v>172321</v>
      </c>
      <c r="L320" s="76"/>
      <c r="M320" s="80"/>
      <c r="N320" s="76"/>
      <c r="O320" s="76"/>
    </row>
    <row r="321" spans="2:16" s="1" customFormat="1" ht="21" customHeight="1" x14ac:dyDescent="0.2">
      <c r="B321" s="238" t="s">
        <v>93</v>
      </c>
      <c r="C321" s="239">
        <f t="shared" ref="C321:J321" si="28">C307+C308+C309+C317+C320+C318+C319</f>
        <v>40000</v>
      </c>
      <c r="D321" s="239">
        <f t="shared" si="28"/>
        <v>6061408</v>
      </c>
      <c r="E321" s="239">
        <f>E307+E308+E309+E317+E320+E318+E319</f>
        <v>11750106.289999999</v>
      </c>
      <c r="F321" s="239">
        <f t="shared" si="28"/>
        <v>69935</v>
      </c>
      <c r="G321" s="239">
        <f t="shared" si="28"/>
        <v>1326360</v>
      </c>
      <c r="H321" s="239">
        <f t="shared" si="28"/>
        <v>2010954</v>
      </c>
      <c r="I321" s="239">
        <f t="shared" si="28"/>
        <v>2510378</v>
      </c>
      <c r="J321" s="239">
        <f t="shared" si="28"/>
        <v>298550</v>
      </c>
      <c r="K321" s="240">
        <f>C321+D321+E321+G321+H321+I321+J321+F321</f>
        <v>24067691.289999999</v>
      </c>
      <c r="L321" s="99"/>
      <c r="M321" s="99"/>
      <c r="N321" s="99"/>
      <c r="O321" s="35"/>
    </row>
    <row r="322" spans="2:16" s="1" customFormat="1" ht="14.25" x14ac:dyDescent="0.2">
      <c r="B322" s="35"/>
      <c r="C322" s="99"/>
      <c r="D322" s="99"/>
      <c r="E322" s="35"/>
      <c r="F322" s="35"/>
      <c r="G322" s="35"/>
      <c r="H322" s="99"/>
      <c r="I322" s="99"/>
      <c r="J322" s="99"/>
      <c r="K322" s="99"/>
      <c r="L322" s="35"/>
      <c r="M322" s="99"/>
      <c r="N322" s="35"/>
      <c r="O322" s="35"/>
      <c r="P322" s="35"/>
    </row>
    <row r="323" spans="2:16" s="1" customFormat="1" ht="14.25" x14ac:dyDescent="0.2">
      <c r="B323" s="35"/>
      <c r="C323" s="99"/>
      <c r="D323" s="99"/>
      <c r="E323" s="99"/>
      <c r="F323" s="99"/>
      <c r="G323" s="99"/>
      <c r="H323" s="99"/>
      <c r="I323" s="99"/>
      <c r="J323" s="99"/>
      <c r="K323" s="99"/>
      <c r="L323" s="35"/>
      <c r="M323" s="35"/>
      <c r="N323" s="35"/>
      <c r="O323" s="35"/>
      <c r="P323" s="35"/>
    </row>
    <row r="324" spans="2:16" s="1" customFormat="1" ht="14.25" x14ac:dyDescent="0.2">
      <c r="B324" s="35"/>
      <c r="C324" s="35"/>
      <c r="D324" s="99"/>
      <c r="E324" s="99"/>
      <c r="F324" s="35"/>
      <c r="G324" s="35"/>
      <c r="H324" s="99"/>
      <c r="I324" s="35"/>
      <c r="J324" s="35"/>
      <c r="K324" s="99"/>
      <c r="L324" s="35"/>
      <c r="M324" s="35"/>
      <c r="N324" s="35"/>
      <c r="O324" s="35"/>
      <c r="P324" s="35"/>
    </row>
    <row r="325" spans="2:16" s="1" customFormat="1" ht="14.25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</row>
    <row r="326" spans="2:16" s="1" customFormat="1" ht="14.25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</row>
    <row r="327" spans="2:16" s="1" customFormat="1" ht="14.25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</row>
    <row r="328" spans="2:16" s="1" customFormat="1" ht="14.25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</row>
    <row r="329" spans="2:16" s="1" customFormat="1" ht="14.25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</row>
    <row r="330" spans="2:16" s="1" customFormat="1" ht="14.25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</row>
    <row r="331" spans="2:16" s="1" customFormat="1" ht="14.25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</row>
    <row r="332" spans="2:16" s="1" customFormat="1" ht="14.25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</row>
    <row r="333" spans="2:16" s="1" customFormat="1" ht="14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</row>
    <row r="334" spans="2:16" s="1" customFormat="1" ht="14.25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</row>
    <row r="335" spans="2:16" s="1" customFormat="1" ht="14.25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</row>
    <row r="336" spans="2:16" s="1" customFormat="1" ht="14.25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</row>
    <row r="337" spans="2:16" s="1" customFormat="1" ht="14.25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</row>
    <row r="338" spans="2:16" s="1" customFormat="1" ht="14.25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</row>
    <row r="339" spans="2:16" s="1" customFormat="1" ht="14.25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</row>
    <row r="340" spans="2:16" s="1" customFormat="1" ht="14.25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</row>
    <row r="341" spans="2:16" s="1" customFormat="1" ht="14.25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</row>
    <row r="342" spans="2:16" s="1" customFormat="1" ht="14.25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</row>
    <row r="343" spans="2:16" s="1" customFormat="1" ht="14.25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</row>
    <row r="344" spans="2:16" s="1" customFormat="1" ht="14.25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</row>
    <row r="345" spans="2:16" s="1" customFormat="1" ht="14.25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</row>
    <row r="346" spans="2:16" s="1" customFormat="1" ht="14.25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</row>
    <row r="347" spans="2:16" s="1" customFormat="1" ht="14.25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</row>
    <row r="348" spans="2:16" s="1" customFormat="1" ht="14.25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</row>
    <row r="349" spans="2:16" s="1" customFormat="1" ht="14.25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</row>
    <row r="350" spans="2:16" s="1" customFormat="1" ht="14.25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</row>
    <row r="351" spans="2:16" s="1" customFormat="1" ht="14.25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</row>
    <row r="352" spans="2:16" s="1" customFormat="1" ht="14.25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</row>
    <row r="353" spans="2:16" s="1" customFormat="1" ht="14.25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</row>
    <row r="354" spans="2:16" s="1" customFormat="1" ht="14.25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</row>
    <row r="355" spans="2:16" s="1" customFormat="1" ht="14.25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</row>
    <row r="356" spans="2:16" s="1" customFormat="1" ht="14.25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</row>
    <row r="357" spans="2:16" s="1" customFormat="1" ht="14.25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</row>
    <row r="358" spans="2:16" s="1" customFormat="1" ht="14.25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</row>
    <row r="359" spans="2:16" s="1" customFormat="1" ht="14.25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</row>
    <row r="360" spans="2:16" s="1" customFormat="1" ht="18" x14ac:dyDescent="0.25">
      <c r="B360" s="199" t="s">
        <v>397</v>
      </c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</row>
    <row r="362" spans="2:16" s="1" customFormat="1" ht="21.75" customHeight="1" x14ac:dyDescent="0.2">
      <c r="B362" s="548" t="s">
        <v>97</v>
      </c>
      <c r="C362" s="548"/>
      <c r="D362" s="548"/>
      <c r="E362" s="548"/>
      <c r="F362" s="200"/>
      <c r="G362" s="35"/>
      <c r="H362" s="35"/>
      <c r="I362" s="35"/>
      <c r="J362" s="35"/>
      <c r="K362" s="35"/>
      <c r="L362" s="35"/>
      <c r="M362" s="35"/>
      <c r="N362" s="35"/>
      <c r="O362" s="35"/>
      <c r="P362" s="35"/>
    </row>
    <row r="363" spans="2:16" s="1" customFormat="1" ht="14.25" x14ac:dyDescent="0.2">
      <c r="B363" s="542" t="s">
        <v>143</v>
      </c>
      <c r="C363" s="542"/>
      <c r="D363" s="542"/>
      <c r="E363" s="26">
        <v>49950</v>
      </c>
      <c r="F363" s="58"/>
      <c r="G363" s="35"/>
      <c r="H363" s="35"/>
      <c r="I363" s="35"/>
      <c r="J363" s="35"/>
      <c r="K363" s="35"/>
      <c r="L363" s="35"/>
      <c r="M363" s="35"/>
      <c r="N363" s="35"/>
      <c r="O363" s="35"/>
      <c r="P363" s="35"/>
    </row>
    <row r="364" spans="2:16" s="1" customFormat="1" ht="14.25" x14ac:dyDescent="0.2">
      <c r="B364" s="542" t="s">
        <v>130</v>
      </c>
      <c r="C364" s="542"/>
      <c r="D364" s="542"/>
      <c r="E364" s="26">
        <v>200</v>
      </c>
      <c r="F364" s="58"/>
      <c r="G364" s="35"/>
      <c r="H364" s="35"/>
      <c r="I364" s="35"/>
      <c r="J364" s="35"/>
      <c r="K364" s="35"/>
      <c r="L364" s="35"/>
      <c r="M364" s="35"/>
      <c r="N364" s="35"/>
      <c r="O364" s="35"/>
      <c r="P364" s="35"/>
    </row>
    <row r="365" spans="2:16" s="1" customFormat="1" ht="14.25" x14ac:dyDescent="0.2">
      <c r="B365" s="565" t="s">
        <v>131</v>
      </c>
      <c r="C365" s="565"/>
      <c r="D365" s="565"/>
      <c r="E365" s="41">
        <v>15620</v>
      </c>
      <c r="F365" s="201"/>
      <c r="G365" s="192"/>
      <c r="H365" s="192"/>
      <c r="I365" s="35"/>
      <c r="J365" s="35"/>
      <c r="K365" s="35"/>
      <c r="L365" s="35"/>
      <c r="M365" s="35"/>
      <c r="N365" s="35"/>
      <c r="O365" s="35"/>
      <c r="P365" s="35"/>
    </row>
    <row r="366" spans="2:16" s="192" customFormat="1" ht="21.75" customHeight="1" x14ac:dyDescent="0.2">
      <c r="B366" s="547" t="s">
        <v>93</v>
      </c>
      <c r="C366" s="547"/>
      <c r="D366" s="547"/>
      <c r="E366" s="45">
        <f>SUM(E363:E365)</f>
        <v>65770</v>
      </c>
      <c r="F366" s="241"/>
      <c r="G366" s="35"/>
      <c r="H366" s="35"/>
    </row>
    <row r="367" spans="2:16" ht="23.25" customHeight="1" x14ac:dyDescent="0.2"/>
    <row r="368" spans="2:16" s="1" customFormat="1" ht="38.25" x14ac:dyDescent="0.2">
      <c r="B368" s="52" t="s">
        <v>52</v>
      </c>
      <c r="C368" s="37" t="s">
        <v>464</v>
      </c>
      <c r="D368" s="242"/>
      <c r="E368" s="243"/>
      <c r="F368" s="243"/>
      <c r="G368" s="243"/>
      <c r="H368" s="69"/>
      <c r="I368" s="35"/>
      <c r="J368" s="35"/>
      <c r="K368" s="35"/>
      <c r="L368" s="35"/>
      <c r="M368" s="35"/>
      <c r="N368" s="35"/>
      <c r="O368" s="35"/>
      <c r="P368" s="35"/>
    </row>
    <row r="369" spans="2:16" s="1" customFormat="1" ht="14.25" x14ac:dyDescent="0.2">
      <c r="B369" s="203"/>
      <c r="C369" s="102" t="s">
        <v>279</v>
      </c>
      <c r="D369" s="242"/>
      <c r="E369" s="243"/>
      <c r="F369" s="243"/>
      <c r="G369" s="243"/>
      <c r="H369" s="69"/>
      <c r="I369" s="35"/>
      <c r="J369" s="35"/>
      <c r="K369" s="35"/>
      <c r="L369" s="35"/>
      <c r="M369" s="35"/>
      <c r="N369" s="35"/>
      <c r="O369" s="35"/>
      <c r="P369" s="35"/>
    </row>
    <row r="370" spans="2:16" s="1" customFormat="1" ht="14.25" x14ac:dyDescent="0.2">
      <c r="B370" s="205" t="s">
        <v>53</v>
      </c>
      <c r="C370" s="27">
        <v>195765</v>
      </c>
      <c r="D370" s="99"/>
      <c r="E370" s="99"/>
      <c r="F370" s="99"/>
      <c r="G370" s="99"/>
      <c r="H370" s="35"/>
      <c r="I370" s="35"/>
      <c r="J370" s="35"/>
      <c r="K370" s="35"/>
      <c r="L370" s="35"/>
      <c r="M370" s="35"/>
      <c r="N370" s="35"/>
      <c r="O370" s="35"/>
      <c r="P370" s="35"/>
    </row>
    <row r="371" spans="2:16" s="69" customFormat="1" x14ac:dyDescent="0.2">
      <c r="B371" s="205" t="s">
        <v>54</v>
      </c>
      <c r="C371" s="27">
        <v>73245</v>
      </c>
      <c r="D371" s="99"/>
      <c r="E371" s="99"/>
      <c r="F371" s="99"/>
      <c r="G371" s="99"/>
      <c r="H371" s="35"/>
    </row>
    <row r="372" spans="2:16" s="1" customFormat="1" ht="14.25" x14ac:dyDescent="0.2">
      <c r="B372" s="205" t="s">
        <v>55</v>
      </c>
      <c r="C372" s="27">
        <f>SUM(C373:C379)</f>
        <v>93912</v>
      </c>
      <c r="D372" s="99"/>
      <c r="E372" s="99"/>
      <c r="F372" s="99"/>
      <c r="G372" s="99"/>
      <c r="H372" s="35"/>
      <c r="I372" s="35"/>
      <c r="J372" s="35"/>
      <c r="K372" s="35"/>
      <c r="L372" s="35"/>
      <c r="M372" s="35"/>
      <c r="N372" s="35"/>
      <c r="O372" s="35"/>
      <c r="P372" s="35"/>
    </row>
    <row r="373" spans="2:16" s="1" customFormat="1" ht="14.25" x14ac:dyDescent="0.2">
      <c r="B373" s="57" t="s">
        <v>66</v>
      </c>
      <c r="C373" s="26">
        <v>183</v>
      </c>
      <c r="D373" s="99"/>
      <c r="E373" s="99"/>
      <c r="F373" s="99"/>
      <c r="G373" s="99"/>
      <c r="H373" s="35"/>
      <c r="I373" s="35"/>
      <c r="J373" s="35"/>
      <c r="K373" s="35"/>
      <c r="L373" s="35"/>
      <c r="M373" s="35"/>
      <c r="N373" s="35"/>
      <c r="O373" s="35"/>
      <c r="P373" s="35"/>
    </row>
    <row r="374" spans="2:16" s="1" customFormat="1" ht="14.25" x14ac:dyDescent="0.2">
      <c r="B374" s="57" t="s">
        <v>56</v>
      </c>
      <c r="C374" s="26">
        <v>14508</v>
      </c>
      <c r="D374" s="99"/>
      <c r="E374" s="99"/>
      <c r="F374" s="99"/>
      <c r="G374" s="99"/>
      <c r="H374" s="35"/>
      <c r="I374" s="35"/>
      <c r="J374" s="35"/>
      <c r="K374" s="35"/>
      <c r="L374" s="35"/>
      <c r="M374" s="35"/>
      <c r="N374" s="35"/>
      <c r="O374" s="35"/>
      <c r="P374" s="35"/>
    </row>
    <row r="375" spans="2:16" s="1" customFormat="1" ht="14.25" x14ac:dyDescent="0.2">
      <c r="B375" s="57" t="s">
        <v>57</v>
      </c>
      <c r="C375" s="26">
        <v>18721</v>
      </c>
      <c r="D375" s="99"/>
      <c r="E375" s="99"/>
      <c r="F375" s="99"/>
      <c r="G375" s="99"/>
      <c r="H375" s="35"/>
      <c r="I375" s="35"/>
      <c r="J375" s="35"/>
      <c r="K375" s="35"/>
      <c r="L375" s="35"/>
      <c r="M375" s="35"/>
      <c r="N375" s="35"/>
      <c r="O375" s="35"/>
      <c r="P375" s="35"/>
    </row>
    <row r="376" spans="2:16" s="1" customFormat="1" ht="14.25" x14ac:dyDescent="0.2">
      <c r="B376" s="57" t="s">
        <v>58</v>
      </c>
      <c r="C376" s="26">
        <v>24</v>
      </c>
      <c r="D376" s="99"/>
      <c r="E376" s="99"/>
      <c r="F376" s="99"/>
      <c r="G376" s="99"/>
      <c r="H376" s="35"/>
      <c r="I376" s="35"/>
      <c r="J376" s="35"/>
      <c r="K376" s="35"/>
      <c r="L376" s="35"/>
      <c r="M376" s="35"/>
      <c r="N376" s="35"/>
      <c r="O376" s="35"/>
      <c r="P376" s="35"/>
    </row>
    <row r="377" spans="2:16" s="1" customFormat="1" ht="15.75" customHeight="1" x14ac:dyDescent="0.2">
      <c r="B377" s="57" t="s">
        <v>59</v>
      </c>
      <c r="C377" s="26">
        <v>2896</v>
      </c>
      <c r="D377" s="99"/>
      <c r="E377" s="99"/>
      <c r="F377" s="99"/>
      <c r="G377" s="99"/>
      <c r="H377" s="35"/>
      <c r="I377" s="35"/>
      <c r="J377" s="35"/>
      <c r="K377" s="35"/>
      <c r="L377" s="35"/>
      <c r="M377" s="35"/>
      <c r="N377" s="35"/>
      <c r="O377" s="35"/>
      <c r="P377" s="35"/>
    </row>
    <row r="378" spans="2:16" s="1" customFormat="1" ht="14.25" x14ac:dyDescent="0.2">
      <c r="B378" s="57" t="s">
        <v>60</v>
      </c>
      <c r="C378" s="26">
        <v>1875</v>
      </c>
      <c r="D378" s="99"/>
      <c r="E378" s="99"/>
      <c r="F378" s="99"/>
      <c r="G378" s="99"/>
      <c r="H378" s="35"/>
      <c r="I378" s="35"/>
      <c r="J378" s="35"/>
      <c r="K378" s="35"/>
      <c r="L378" s="35"/>
      <c r="M378" s="35"/>
      <c r="N378" s="35"/>
      <c r="O378" s="35"/>
      <c r="P378" s="35"/>
    </row>
    <row r="379" spans="2:16" s="1" customFormat="1" ht="14.25" x14ac:dyDescent="0.2">
      <c r="B379" s="57" t="s">
        <v>61</v>
      </c>
      <c r="C379" s="26">
        <v>55705</v>
      </c>
      <c r="D379" s="99"/>
      <c r="E379" s="99"/>
      <c r="F379" s="99"/>
      <c r="G379" s="99"/>
      <c r="H379" s="35"/>
      <c r="I379" s="35"/>
      <c r="J379" s="35"/>
      <c r="K379" s="35"/>
      <c r="L379" s="35"/>
      <c r="M379" s="35"/>
      <c r="N379" s="35"/>
      <c r="O379" s="35"/>
      <c r="P379" s="35"/>
    </row>
    <row r="380" spans="2:16" s="1" customFormat="1" ht="14.25" x14ac:dyDescent="0.2">
      <c r="B380" s="205" t="s">
        <v>62</v>
      </c>
      <c r="C380" s="27">
        <v>4656</v>
      </c>
      <c r="D380" s="99"/>
      <c r="E380" s="99"/>
      <c r="F380" s="99"/>
      <c r="G380" s="99"/>
      <c r="H380" s="35"/>
      <c r="I380" s="35"/>
      <c r="J380" s="35"/>
      <c r="K380" s="35"/>
      <c r="L380" s="35"/>
      <c r="M380" s="35"/>
      <c r="N380" s="35"/>
      <c r="O380" s="35"/>
      <c r="P380" s="35"/>
    </row>
    <row r="381" spans="2:16" s="1" customFormat="1" ht="19.5" customHeight="1" x14ac:dyDescent="0.2">
      <c r="B381" s="207" t="s">
        <v>93</v>
      </c>
      <c r="C381" s="45">
        <f>C370+C371+C372+C380</f>
        <v>367578</v>
      </c>
      <c r="D381" s="7"/>
      <c r="E381" s="7"/>
      <c r="F381" s="7"/>
      <c r="G381" s="7"/>
      <c r="H381" s="36"/>
      <c r="I381" s="35"/>
      <c r="J381" s="35"/>
      <c r="K381" s="35"/>
      <c r="L381" s="35"/>
      <c r="M381" s="35"/>
      <c r="N381" s="35"/>
      <c r="O381" s="35"/>
      <c r="P381" s="35"/>
    </row>
    <row r="382" spans="2:16" s="1" customFormat="1" ht="14.25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</row>
    <row r="383" spans="2:16" s="1" customFormat="1" ht="14.25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</row>
    <row r="384" spans="2:16" s="1" customFormat="1" ht="18" x14ac:dyDescent="0.25">
      <c r="B384" s="199" t="s">
        <v>142</v>
      </c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</row>
    <row r="386" spans="2:16" s="1" customFormat="1" ht="18" customHeight="1" x14ac:dyDescent="0.2">
      <c r="B386" s="548" t="s">
        <v>97</v>
      </c>
      <c r="C386" s="548"/>
      <c r="D386" s="548"/>
      <c r="E386" s="548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</row>
    <row r="387" spans="2:16" s="1" customFormat="1" ht="15" customHeight="1" x14ac:dyDescent="0.2">
      <c r="B387" s="538" t="s">
        <v>144</v>
      </c>
      <c r="C387" s="538"/>
      <c r="D387" s="538"/>
      <c r="E387" s="26">
        <v>185784</v>
      </c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</row>
    <row r="388" spans="2:16" s="1" customFormat="1" ht="14.25" x14ac:dyDescent="0.2">
      <c r="B388" s="538" t="s">
        <v>127</v>
      </c>
      <c r="C388" s="538"/>
      <c r="D388" s="538"/>
      <c r="E388" s="41">
        <v>139</v>
      </c>
      <c r="F388" s="192"/>
      <c r="G388" s="192"/>
      <c r="H388" s="192"/>
      <c r="I388" s="35"/>
      <c r="J388" s="35"/>
      <c r="K388" s="35"/>
      <c r="L388" s="35"/>
      <c r="M388" s="35"/>
      <c r="N388" s="35"/>
      <c r="O388" s="35"/>
      <c r="P388" s="35"/>
    </row>
    <row r="389" spans="2:16" s="192" customFormat="1" x14ac:dyDescent="0.2">
      <c r="B389" s="566" t="s">
        <v>93</v>
      </c>
      <c r="C389" s="566"/>
      <c r="D389" s="566"/>
      <c r="E389" s="244">
        <f>SUM(E387:E388)</f>
        <v>185923</v>
      </c>
      <c r="F389" s="35"/>
      <c r="G389" s="35"/>
      <c r="H389" s="35"/>
    </row>
    <row r="391" spans="2:16" s="1" customFormat="1" ht="38.25" x14ac:dyDescent="0.2">
      <c r="B391" s="52" t="s">
        <v>52</v>
      </c>
      <c r="C391" s="37" t="s">
        <v>464</v>
      </c>
      <c r="D391" s="242"/>
      <c r="E391" s="243"/>
      <c r="F391" s="243"/>
      <c r="G391" s="243"/>
      <c r="H391" s="69"/>
      <c r="I391" s="35"/>
      <c r="J391" s="35"/>
      <c r="K391" s="35"/>
      <c r="L391" s="35"/>
      <c r="M391" s="35"/>
      <c r="N391" s="35"/>
      <c r="O391" s="35"/>
      <c r="P391" s="35"/>
    </row>
    <row r="392" spans="2:16" s="1" customFormat="1" ht="14.25" x14ac:dyDescent="0.2">
      <c r="B392" s="203"/>
      <c r="C392" s="102" t="s">
        <v>279</v>
      </c>
      <c r="D392" s="242"/>
      <c r="E392" s="243"/>
      <c r="F392" s="243"/>
      <c r="G392" s="243"/>
      <c r="H392" s="69"/>
      <c r="I392" s="35"/>
      <c r="J392" s="35"/>
      <c r="K392" s="35"/>
      <c r="L392" s="35"/>
      <c r="M392" s="35"/>
      <c r="N392" s="35"/>
      <c r="O392" s="35"/>
      <c r="P392" s="35"/>
    </row>
    <row r="393" spans="2:16" s="1" customFormat="1" ht="14.25" x14ac:dyDescent="0.2">
      <c r="B393" s="205" t="s">
        <v>53</v>
      </c>
      <c r="C393" s="27">
        <v>1248069</v>
      </c>
      <c r="D393" s="99"/>
      <c r="E393" s="99"/>
      <c r="F393" s="99"/>
      <c r="G393" s="99"/>
      <c r="H393" s="35"/>
      <c r="I393" s="35"/>
      <c r="J393" s="35"/>
      <c r="K393" s="35"/>
      <c r="L393" s="35"/>
      <c r="M393" s="35"/>
      <c r="N393" s="35"/>
      <c r="O393" s="35"/>
      <c r="P393" s="35"/>
    </row>
    <row r="394" spans="2:16" s="69" customFormat="1" x14ac:dyDescent="0.2">
      <c r="B394" s="205" t="s">
        <v>54</v>
      </c>
      <c r="C394" s="27">
        <v>443113</v>
      </c>
      <c r="D394" s="99"/>
      <c r="E394" s="99"/>
      <c r="F394" s="99"/>
      <c r="G394" s="99"/>
      <c r="H394" s="35"/>
    </row>
    <row r="395" spans="2:16" s="1" customFormat="1" ht="14.25" x14ac:dyDescent="0.2">
      <c r="B395" s="205" t="s">
        <v>55</v>
      </c>
      <c r="C395" s="27">
        <f>SUM(C396:C401)</f>
        <v>169142</v>
      </c>
      <c r="D395" s="99"/>
      <c r="E395" s="99"/>
      <c r="F395" s="99"/>
      <c r="G395" s="99"/>
      <c r="H395" s="35"/>
      <c r="I395" s="35"/>
      <c r="J395" s="35"/>
      <c r="K395" s="35"/>
      <c r="L395" s="35"/>
      <c r="M395" s="35"/>
      <c r="N395" s="35"/>
      <c r="O395" s="35"/>
      <c r="P395" s="35"/>
    </row>
    <row r="396" spans="2:16" s="1" customFormat="1" ht="14.25" x14ac:dyDescent="0.2">
      <c r="B396" s="57" t="s">
        <v>66</v>
      </c>
      <c r="C396" s="26">
        <v>446</v>
      </c>
      <c r="D396" s="99"/>
      <c r="E396" s="99"/>
      <c r="F396" s="99"/>
      <c r="G396" s="99"/>
      <c r="H396" s="35"/>
      <c r="I396" s="35"/>
      <c r="J396" s="35"/>
      <c r="K396" s="35"/>
      <c r="L396" s="35"/>
      <c r="M396" s="35"/>
      <c r="N396" s="35"/>
      <c r="O396" s="35"/>
      <c r="P396" s="35"/>
    </row>
    <row r="397" spans="2:16" s="1" customFormat="1" ht="14.25" x14ac:dyDescent="0.2">
      <c r="B397" s="57" t="s">
        <v>56</v>
      </c>
      <c r="C397" s="26">
        <v>39527</v>
      </c>
      <c r="D397" s="99"/>
      <c r="E397" s="99"/>
      <c r="F397" s="99"/>
      <c r="G397" s="99"/>
      <c r="H397" s="35"/>
      <c r="I397" s="35"/>
      <c r="J397" s="35"/>
      <c r="K397" s="35"/>
      <c r="L397" s="35"/>
      <c r="M397" s="35"/>
      <c r="N397" s="35"/>
      <c r="O397" s="35"/>
      <c r="P397" s="35"/>
    </row>
    <row r="398" spans="2:16" s="1" customFormat="1" ht="14.25" x14ac:dyDescent="0.2">
      <c r="B398" s="57" t="s">
        <v>57</v>
      </c>
      <c r="C398" s="26">
        <v>33647</v>
      </c>
      <c r="D398" s="99"/>
      <c r="E398" s="99"/>
      <c r="F398" s="99"/>
      <c r="G398" s="99"/>
      <c r="H398" s="35"/>
      <c r="I398" s="35"/>
      <c r="J398" s="35"/>
      <c r="K398" s="35"/>
      <c r="L398" s="35"/>
      <c r="M398" s="35"/>
      <c r="N398" s="35"/>
      <c r="O398" s="35"/>
      <c r="P398" s="35"/>
    </row>
    <row r="399" spans="2:16" s="1" customFormat="1" ht="13.5" customHeight="1" x14ac:dyDescent="0.2">
      <c r="B399" s="57" t="s">
        <v>59</v>
      </c>
      <c r="C399" s="26">
        <v>5090</v>
      </c>
      <c r="D399" s="99"/>
      <c r="E399" s="99"/>
      <c r="F399" s="99"/>
      <c r="G399" s="99"/>
      <c r="H399" s="35"/>
      <c r="I399" s="35"/>
      <c r="J399" s="35"/>
      <c r="K399" s="35"/>
      <c r="L399" s="35"/>
      <c r="M399" s="35"/>
      <c r="N399" s="35"/>
      <c r="O399" s="35"/>
      <c r="P399" s="35"/>
    </row>
    <row r="400" spans="2:16" s="1" customFormat="1" ht="14.25" x14ac:dyDescent="0.2">
      <c r="B400" s="57" t="s">
        <v>60</v>
      </c>
      <c r="C400" s="26">
        <v>140</v>
      </c>
      <c r="D400" s="99"/>
      <c r="E400" s="99"/>
      <c r="F400" s="99"/>
      <c r="G400" s="99"/>
      <c r="H400" s="35"/>
      <c r="I400" s="35"/>
      <c r="J400" s="35"/>
      <c r="K400" s="35"/>
      <c r="L400" s="35"/>
      <c r="M400" s="35"/>
      <c r="N400" s="35"/>
      <c r="O400" s="35"/>
      <c r="P400" s="35"/>
    </row>
    <row r="401" spans="2:16" s="1" customFormat="1" ht="14.25" x14ac:dyDescent="0.2">
      <c r="B401" s="57" t="s">
        <v>61</v>
      </c>
      <c r="C401" s="26">
        <v>90292</v>
      </c>
      <c r="D401" s="7"/>
      <c r="E401" s="7"/>
      <c r="F401" s="7"/>
      <c r="G401" s="7"/>
      <c r="H401" s="36"/>
      <c r="I401" s="35"/>
      <c r="J401" s="35"/>
      <c r="K401" s="35"/>
      <c r="L401" s="35"/>
      <c r="M401" s="35"/>
      <c r="N401" s="35"/>
      <c r="O401" s="35"/>
      <c r="P401" s="35"/>
    </row>
    <row r="402" spans="2:16" s="1" customFormat="1" ht="14.25" x14ac:dyDescent="0.2">
      <c r="B402" s="205" t="s">
        <v>62</v>
      </c>
      <c r="C402" s="27">
        <v>12824</v>
      </c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</row>
    <row r="403" spans="2:16" s="1" customFormat="1" ht="25.5" x14ac:dyDescent="0.2">
      <c r="B403" s="205" t="s">
        <v>639</v>
      </c>
      <c r="C403" s="209">
        <v>38600</v>
      </c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</row>
    <row r="404" spans="2:16" s="1" customFormat="1" ht="21.75" customHeight="1" x14ac:dyDescent="0.2">
      <c r="B404" s="207" t="s">
        <v>93</v>
      </c>
      <c r="C404" s="45">
        <f>C393+C394+C395+C402+C403</f>
        <v>1911748</v>
      </c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</row>
  </sheetData>
  <mergeCells count="97">
    <mergeCell ref="B297:D297"/>
    <mergeCell ref="B84:D84"/>
    <mergeCell ref="B89:D89"/>
    <mergeCell ref="B118:D118"/>
    <mergeCell ref="B150:D150"/>
    <mergeCell ref="B293:D293"/>
    <mergeCell ref="C92:D92"/>
    <mergeCell ref="C121:D121"/>
    <mergeCell ref="B147:E147"/>
    <mergeCell ref="B178:D178"/>
    <mergeCell ref="B219:E219"/>
    <mergeCell ref="C180:D180"/>
    <mergeCell ref="E121:F121"/>
    <mergeCell ref="B112:E112"/>
    <mergeCell ref="B113:D113"/>
    <mergeCell ref="B114:D114"/>
    <mergeCell ref="B44:D44"/>
    <mergeCell ref="B90:D90"/>
    <mergeCell ref="B45:D45"/>
    <mergeCell ref="B50:D50"/>
    <mergeCell ref="B78:E78"/>
    <mergeCell ref="B79:D79"/>
    <mergeCell ref="B81:D81"/>
    <mergeCell ref="B82:D82"/>
    <mergeCell ref="B83:D83"/>
    <mergeCell ref="C52:D52"/>
    <mergeCell ref="E52:F52"/>
    <mergeCell ref="B80:D80"/>
    <mergeCell ref="B46:D46"/>
    <mergeCell ref="B47:D47"/>
    <mergeCell ref="B48:D48"/>
    <mergeCell ref="B49:D49"/>
    <mergeCell ref="B9:E9"/>
    <mergeCell ref="B10:D10"/>
    <mergeCell ref="B12:D12"/>
    <mergeCell ref="B13:D13"/>
    <mergeCell ref="B14:D14"/>
    <mergeCell ref="B11:D11"/>
    <mergeCell ref="B15:D15"/>
    <mergeCell ref="B41:E41"/>
    <mergeCell ref="B42:D42"/>
    <mergeCell ref="B43:D43"/>
    <mergeCell ref="C17:D17"/>
    <mergeCell ref="E17:F17"/>
    <mergeCell ref="B115:D115"/>
    <mergeCell ref="B116:D116"/>
    <mergeCell ref="B119:D119"/>
    <mergeCell ref="B117:D117"/>
    <mergeCell ref="B149:D149"/>
    <mergeCell ref="B148:D148"/>
    <mergeCell ref="B220:D220"/>
    <mergeCell ref="B171:E171"/>
    <mergeCell ref="B172:D172"/>
    <mergeCell ref="B174:D174"/>
    <mergeCell ref="B175:D175"/>
    <mergeCell ref="B176:D176"/>
    <mergeCell ref="B173:D173"/>
    <mergeCell ref="B389:D389"/>
    <mergeCell ref="B363:D363"/>
    <mergeCell ref="B365:D365"/>
    <mergeCell ref="B366:D366"/>
    <mergeCell ref="B386:E386"/>
    <mergeCell ref="B387:D387"/>
    <mergeCell ref="B364:D364"/>
    <mergeCell ref="B388:D388"/>
    <mergeCell ref="B362:E362"/>
    <mergeCell ref="B301:D301"/>
    <mergeCell ref="B299:D299"/>
    <mergeCell ref="B300:D300"/>
    <mergeCell ref="B221:D221"/>
    <mergeCell ref="B291:E291"/>
    <mergeCell ref="B222:D222"/>
    <mergeCell ref="B223:D223"/>
    <mergeCell ref="B225:D225"/>
    <mergeCell ref="B248:E248"/>
    <mergeCell ref="B249:D249"/>
    <mergeCell ref="B251:D251"/>
    <mergeCell ref="B252:D252"/>
    <mergeCell ref="B253:D253"/>
    <mergeCell ref="B257:D257"/>
    <mergeCell ref="B250:D250"/>
    <mergeCell ref="E92:G92"/>
    <mergeCell ref="D305:E305"/>
    <mergeCell ref="F305:H305"/>
    <mergeCell ref="E180:G180"/>
    <mergeCell ref="C227:D227"/>
    <mergeCell ref="E227:F227"/>
    <mergeCell ref="C259:D259"/>
    <mergeCell ref="E259:F259"/>
    <mergeCell ref="B303:D303"/>
    <mergeCell ref="B292:D292"/>
    <mergeCell ref="B294:D294"/>
    <mergeCell ref="B295:D295"/>
    <mergeCell ref="B296:D296"/>
    <mergeCell ref="B298:D298"/>
    <mergeCell ref="D153:E153"/>
    <mergeCell ref="B151:D151"/>
  </mergeCells>
  <pageMargins left="0.39370078740157483" right="0" top="0.59055118110236227" bottom="0.47244094488188981" header="0.19685039370078741" footer="7.874015748031496E-2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C1:J80"/>
  <sheetViews>
    <sheetView workbookViewId="0">
      <selection activeCell="E25" sqref="E25"/>
    </sheetView>
  </sheetViews>
  <sheetFormatPr defaultRowHeight="14.25" x14ac:dyDescent="0.25"/>
  <cols>
    <col min="1" max="1" width="1.5703125" style="8" customWidth="1"/>
    <col min="2" max="2" width="4.28515625" style="8" customWidth="1"/>
    <col min="3" max="3" width="6.28515625" style="8" customWidth="1"/>
    <col min="4" max="4" width="39.42578125" style="8" customWidth="1"/>
    <col min="5" max="5" width="58.7109375" style="8" customWidth="1"/>
    <col min="6" max="6" width="17.85546875" style="259" customWidth="1"/>
    <col min="7" max="7" width="9.140625" style="8" customWidth="1"/>
    <col min="8" max="8" width="9.140625" style="8"/>
    <col min="9" max="9" width="14.28515625" style="8" bestFit="1" customWidth="1"/>
    <col min="10" max="16384" width="9.140625" style="8"/>
  </cols>
  <sheetData>
    <row r="1" spans="3:9" x14ac:dyDescent="0.25">
      <c r="C1" s="317"/>
      <c r="D1" s="317"/>
      <c r="E1" s="317"/>
      <c r="F1" s="318"/>
    </row>
    <row r="2" spans="3:9" x14ac:dyDescent="0.25">
      <c r="C2" s="317"/>
      <c r="D2" s="317"/>
      <c r="E2" s="317"/>
      <c r="F2" s="318"/>
    </row>
    <row r="3" spans="3:9" x14ac:dyDescent="0.25">
      <c r="C3" s="317"/>
      <c r="D3" s="317"/>
      <c r="E3" s="317"/>
      <c r="F3" s="319" t="s">
        <v>145</v>
      </c>
    </row>
    <row r="4" spans="3:9" ht="18" x14ac:dyDescent="0.25">
      <c r="C4" s="570" t="s">
        <v>640</v>
      </c>
      <c r="D4" s="570"/>
      <c r="E4" s="570"/>
      <c r="F4" s="570"/>
    </row>
    <row r="5" spans="3:9" ht="6" customHeight="1" x14ac:dyDescent="0.25">
      <c r="C5" s="320"/>
      <c r="D5" s="321"/>
      <c r="E5" s="321"/>
      <c r="F5" s="322"/>
    </row>
    <row r="6" spans="3:9" ht="33" customHeight="1" x14ac:dyDescent="0.25">
      <c r="C6" s="323" t="s">
        <v>146</v>
      </c>
      <c r="D6" s="324" t="s">
        <v>147</v>
      </c>
      <c r="E6" s="324" t="s">
        <v>148</v>
      </c>
      <c r="F6" s="325" t="s">
        <v>149</v>
      </c>
    </row>
    <row r="7" spans="3:9" x14ac:dyDescent="0.25">
      <c r="C7" s="567" t="s">
        <v>150</v>
      </c>
      <c r="D7" s="567"/>
      <c r="E7" s="567"/>
      <c r="F7" s="326">
        <f>SUM(F8:F34)</f>
        <v>23917845.350000001</v>
      </c>
    </row>
    <row r="8" spans="3:9" x14ac:dyDescent="0.2">
      <c r="C8" s="133">
        <v>1</v>
      </c>
      <c r="D8" s="414" t="s">
        <v>615</v>
      </c>
      <c r="E8" s="414" t="s">
        <v>537</v>
      </c>
      <c r="F8" s="415">
        <v>32150.71</v>
      </c>
    </row>
    <row r="9" spans="3:9" x14ac:dyDescent="0.2">
      <c r="C9" s="133">
        <v>2</v>
      </c>
      <c r="D9" s="414" t="s">
        <v>615</v>
      </c>
      <c r="E9" s="414" t="s">
        <v>538</v>
      </c>
      <c r="F9" s="415"/>
    </row>
    <row r="10" spans="3:9" x14ac:dyDescent="0.2">
      <c r="C10" s="133">
        <v>3</v>
      </c>
      <c r="D10" s="414" t="s">
        <v>615</v>
      </c>
      <c r="E10" s="414" t="s">
        <v>539</v>
      </c>
      <c r="F10" s="415">
        <v>117844</v>
      </c>
    </row>
    <row r="11" spans="3:9" x14ac:dyDescent="0.2">
      <c r="C11" s="133">
        <v>4</v>
      </c>
      <c r="D11" s="414" t="s">
        <v>615</v>
      </c>
      <c r="E11" s="414" t="s">
        <v>612</v>
      </c>
      <c r="F11" s="415">
        <v>18847200</v>
      </c>
      <c r="I11" s="259"/>
    </row>
    <row r="12" spans="3:9" x14ac:dyDescent="0.2">
      <c r="C12" s="133">
        <v>5</v>
      </c>
      <c r="D12" s="414" t="s">
        <v>615</v>
      </c>
      <c r="E12" s="414" t="s">
        <v>540</v>
      </c>
      <c r="F12" s="415">
        <v>51299</v>
      </c>
    </row>
    <row r="13" spans="3:9" x14ac:dyDescent="0.2">
      <c r="C13" s="133">
        <v>6</v>
      </c>
      <c r="D13" s="414" t="s">
        <v>615</v>
      </c>
      <c r="E13" s="414" t="s">
        <v>541</v>
      </c>
      <c r="F13" s="415">
        <v>9309</v>
      </c>
    </row>
    <row r="14" spans="3:9" x14ac:dyDescent="0.2">
      <c r="C14" s="133">
        <v>7</v>
      </c>
      <c r="D14" s="414" t="s">
        <v>615</v>
      </c>
      <c r="E14" s="414" t="s">
        <v>603</v>
      </c>
      <c r="F14" s="415">
        <v>25000</v>
      </c>
    </row>
    <row r="15" spans="3:9" x14ac:dyDescent="0.2">
      <c r="C15" s="133">
        <v>8</v>
      </c>
      <c r="D15" s="414" t="s">
        <v>615</v>
      </c>
      <c r="E15" s="414" t="s">
        <v>604</v>
      </c>
      <c r="F15" s="415">
        <v>48348</v>
      </c>
    </row>
    <row r="16" spans="3:9" ht="25.5" x14ac:dyDescent="0.25">
      <c r="C16" s="133">
        <v>9</v>
      </c>
      <c r="D16" s="527" t="s">
        <v>615</v>
      </c>
      <c r="E16" s="417" t="s">
        <v>605</v>
      </c>
      <c r="F16" s="485">
        <v>1100</v>
      </c>
    </row>
    <row r="17" spans="3:9" x14ac:dyDescent="0.2">
      <c r="C17" s="133">
        <v>10</v>
      </c>
      <c r="D17" s="414" t="s">
        <v>615</v>
      </c>
      <c r="E17" s="414" t="s">
        <v>542</v>
      </c>
      <c r="F17" s="415">
        <v>126928</v>
      </c>
    </row>
    <row r="18" spans="3:9" x14ac:dyDescent="0.2">
      <c r="C18" s="133">
        <v>11</v>
      </c>
      <c r="D18" s="414" t="s">
        <v>615</v>
      </c>
      <c r="E18" s="414" t="s">
        <v>543</v>
      </c>
      <c r="F18" s="415">
        <v>78500</v>
      </c>
      <c r="I18" s="327"/>
    </row>
    <row r="19" spans="3:9" x14ac:dyDescent="0.2">
      <c r="C19" s="133">
        <v>12</v>
      </c>
      <c r="D19" s="414" t="s">
        <v>615</v>
      </c>
      <c r="E19" s="414" t="s">
        <v>544</v>
      </c>
      <c r="F19" s="415">
        <v>65178</v>
      </c>
      <c r="I19" s="327"/>
    </row>
    <row r="20" spans="3:9" x14ac:dyDescent="0.2">
      <c r="C20" s="133">
        <v>13</v>
      </c>
      <c r="D20" s="414" t="s">
        <v>615</v>
      </c>
      <c r="E20" s="414" t="s">
        <v>545</v>
      </c>
      <c r="F20" s="415">
        <v>2850</v>
      </c>
      <c r="H20" s="327"/>
      <c r="I20" s="327"/>
    </row>
    <row r="21" spans="3:9" x14ac:dyDescent="0.2">
      <c r="C21" s="133">
        <v>14</v>
      </c>
      <c r="D21" s="414" t="s">
        <v>615</v>
      </c>
      <c r="E21" s="414" t="s">
        <v>487</v>
      </c>
      <c r="F21" s="415">
        <v>35400</v>
      </c>
      <c r="H21" s="327"/>
      <c r="I21" s="327"/>
    </row>
    <row r="22" spans="3:9" x14ac:dyDescent="0.2">
      <c r="C22" s="133">
        <v>15</v>
      </c>
      <c r="D22" s="414" t="s">
        <v>615</v>
      </c>
      <c r="E22" s="414" t="s">
        <v>641</v>
      </c>
      <c r="F22" s="415">
        <v>70500</v>
      </c>
      <c r="H22" s="327"/>
      <c r="I22" s="327"/>
    </row>
    <row r="23" spans="3:9" x14ac:dyDescent="0.2">
      <c r="C23" s="133">
        <v>16</v>
      </c>
      <c r="D23" s="414" t="s">
        <v>615</v>
      </c>
      <c r="E23" s="414" t="s">
        <v>642</v>
      </c>
      <c r="F23" s="415">
        <v>102834</v>
      </c>
      <c r="H23" s="327"/>
      <c r="I23" s="327"/>
    </row>
    <row r="24" spans="3:9" x14ac:dyDescent="0.2">
      <c r="C24" s="133">
        <v>17</v>
      </c>
      <c r="D24" s="414" t="s">
        <v>615</v>
      </c>
      <c r="E24" s="414" t="s">
        <v>952</v>
      </c>
      <c r="F24" s="415">
        <v>2000</v>
      </c>
      <c r="H24" s="327"/>
      <c r="I24" s="327"/>
    </row>
    <row r="25" spans="3:9" x14ac:dyDescent="0.2">
      <c r="C25" s="133">
        <v>18</v>
      </c>
      <c r="D25" s="414" t="s">
        <v>429</v>
      </c>
      <c r="E25" s="414" t="s">
        <v>546</v>
      </c>
      <c r="F25" s="415">
        <v>66.400000000000006</v>
      </c>
      <c r="H25" s="328"/>
      <c r="I25" s="328"/>
    </row>
    <row r="26" spans="3:9" x14ac:dyDescent="0.2">
      <c r="C26" s="133">
        <v>19</v>
      </c>
      <c r="D26" s="414" t="s">
        <v>429</v>
      </c>
      <c r="E26" s="414" t="s">
        <v>547</v>
      </c>
      <c r="F26" s="415">
        <v>1814237.8</v>
      </c>
      <c r="H26" s="328"/>
      <c r="I26" s="328"/>
    </row>
    <row r="27" spans="3:9" x14ac:dyDescent="0.2">
      <c r="C27" s="133">
        <v>20</v>
      </c>
      <c r="D27" s="414" t="s">
        <v>533</v>
      </c>
      <c r="E27" s="35" t="s">
        <v>614</v>
      </c>
      <c r="F27" s="415">
        <v>136309.94</v>
      </c>
      <c r="H27" s="328"/>
      <c r="I27" s="328"/>
    </row>
    <row r="28" spans="3:9" x14ac:dyDescent="0.2">
      <c r="C28" s="133">
        <v>21</v>
      </c>
      <c r="D28" s="414" t="s">
        <v>615</v>
      </c>
      <c r="E28" s="414" t="s">
        <v>488</v>
      </c>
      <c r="F28" s="415">
        <v>540</v>
      </c>
      <c r="H28" s="328"/>
      <c r="I28" s="328"/>
    </row>
    <row r="29" spans="3:9" ht="25.5" x14ac:dyDescent="0.2">
      <c r="C29" s="133">
        <v>22</v>
      </c>
      <c r="D29" s="414" t="s">
        <v>615</v>
      </c>
      <c r="E29" s="416" t="s">
        <v>646</v>
      </c>
      <c r="F29" s="415">
        <v>409065</v>
      </c>
      <c r="H29" s="328"/>
      <c r="I29" s="328"/>
    </row>
    <row r="30" spans="3:9" x14ac:dyDescent="0.2">
      <c r="C30" s="133">
        <v>23</v>
      </c>
      <c r="D30" s="414" t="s">
        <v>615</v>
      </c>
      <c r="E30" s="414" t="s">
        <v>548</v>
      </c>
      <c r="F30" s="415">
        <v>317887</v>
      </c>
      <c r="H30" s="328"/>
      <c r="I30" s="328"/>
    </row>
    <row r="31" spans="3:9" x14ac:dyDescent="0.2">
      <c r="C31" s="133">
        <v>24</v>
      </c>
      <c r="D31" s="414" t="s">
        <v>615</v>
      </c>
      <c r="E31" s="430" t="s">
        <v>644</v>
      </c>
      <c r="F31" s="415">
        <v>706234.5</v>
      </c>
      <c r="H31" s="328"/>
      <c r="I31" s="328"/>
    </row>
    <row r="32" spans="3:9" x14ac:dyDescent="0.2">
      <c r="C32" s="133">
        <v>25</v>
      </c>
      <c r="D32" s="414" t="s">
        <v>615</v>
      </c>
      <c r="E32" s="414" t="s">
        <v>549</v>
      </c>
      <c r="F32" s="415">
        <v>912805</v>
      </c>
      <c r="H32" s="328"/>
      <c r="I32" s="328"/>
    </row>
    <row r="33" spans="3:10" x14ac:dyDescent="0.2">
      <c r="C33" s="133">
        <v>26</v>
      </c>
      <c r="D33" s="414" t="s">
        <v>615</v>
      </c>
      <c r="E33" s="432" t="s">
        <v>645</v>
      </c>
      <c r="F33" s="495">
        <v>2355</v>
      </c>
      <c r="H33" s="328"/>
      <c r="I33" s="328"/>
    </row>
    <row r="34" spans="3:10" ht="25.5" x14ac:dyDescent="0.2">
      <c r="C34" s="133">
        <v>27</v>
      </c>
      <c r="D34" s="432" t="s">
        <v>615</v>
      </c>
      <c r="E34" s="497" t="s">
        <v>647</v>
      </c>
      <c r="F34" s="495">
        <v>1904</v>
      </c>
      <c r="H34" s="328"/>
      <c r="I34" s="328"/>
    </row>
    <row r="35" spans="3:10" x14ac:dyDescent="0.25">
      <c r="C35" s="569" t="s">
        <v>151</v>
      </c>
      <c r="D35" s="569"/>
      <c r="E35" s="569"/>
      <c r="F35" s="329">
        <f>SUM(F36:F63)</f>
        <v>3655450.3099999991</v>
      </c>
      <c r="H35" s="328"/>
      <c r="I35" s="328"/>
    </row>
    <row r="36" spans="3:10" x14ac:dyDescent="0.2">
      <c r="C36" s="133">
        <v>28</v>
      </c>
      <c r="D36" s="496" t="s">
        <v>428</v>
      </c>
      <c r="E36" s="496" t="s">
        <v>550</v>
      </c>
      <c r="F36" s="330">
        <v>14492.1</v>
      </c>
      <c r="G36" s="327"/>
    </row>
    <row r="37" spans="3:10" x14ac:dyDescent="0.2">
      <c r="C37" s="133">
        <v>29</v>
      </c>
      <c r="D37" s="496" t="s">
        <v>428</v>
      </c>
      <c r="E37" s="496" t="s">
        <v>551</v>
      </c>
      <c r="F37" s="330">
        <v>216980</v>
      </c>
      <c r="G37" s="327"/>
    </row>
    <row r="38" spans="3:10" ht="24.75" customHeight="1" x14ac:dyDescent="0.25">
      <c r="C38" s="133">
        <v>30</v>
      </c>
      <c r="D38" s="498" t="s">
        <v>597</v>
      </c>
      <c r="E38" s="499" t="s">
        <v>648</v>
      </c>
      <c r="F38" s="331">
        <v>58728.45</v>
      </c>
      <c r="G38" s="327"/>
    </row>
    <row r="39" spans="3:10" x14ac:dyDescent="0.2">
      <c r="C39" s="133">
        <v>31</v>
      </c>
      <c r="D39" s="496" t="s">
        <v>432</v>
      </c>
      <c r="E39" s="500" t="s">
        <v>430</v>
      </c>
      <c r="F39" s="332">
        <v>7066.64</v>
      </c>
      <c r="G39" s="327"/>
    </row>
    <row r="40" spans="3:10" ht="15.75" customHeight="1" x14ac:dyDescent="0.25">
      <c r="C40" s="133">
        <v>32</v>
      </c>
      <c r="D40" s="498" t="s">
        <v>597</v>
      </c>
      <c r="E40" s="498" t="s">
        <v>431</v>
      </c>
      <c r="F40" s="332">
        <v>2335.61</v>
      </c>
      <c r="G40" s="317"/>
    </row>
    <row r="41" spans="3:10" x14ac:dyDescent="0.2">
      <c r="C41" s="133">
        <v>33</v>
      </c>
      <c r="D41" s="498" t="s">
        <v>649</v>
      </c>
      <c r="E41" s="496" t="s">
        <v>650</v>
      </c>
      <c r="F41" s="332">
        <v>88616.58</v>
      </c>
      <c r="G41" s="317"/>
    </row>
    <row r="42" spans="3:10" x14ac:dyDescent="0.2">
      <c r="C42" s="133">
        <v>34</v>
      </c>
      <c r="D42" s="498" t="s">
        <v>649</v>
      </c>
      <c r="E42" s="496" t="s">
        <v>651</v>
      </c>
      <c r="F42" s="408">
        <v>7613.2</v>
      </c>
      <c r="G42" s="317"/>
    </row>
    <row r="43" spans="3:10" x14ac:dyDescent="0.2">
      <c r="C43" s="133">
        <v>35</v>
      </c>
      <c r="D43" s="496" t="s">
        <v>432</v>
      </c>
      <c r="E43" s="496" t="s">
        <v>652</v>
      </c>
      <c r="F43" s="408">
        <v>9788.4</v>
      </c>
      <c r="G43" s="317"/>
      <c r="H43" s="337"/>
      <c r="I43" s="337"/>
      <c r="J43" s="337"/>
    </row>
    <row r="44" spans="3:10" x14ac:dyDescent="0.2">
      <c r="C44" s="133">
        <v>36</v>
      </c>
      <c r="D44" s="496" t="s">
        <v>643</v>
      </c>
      <c r="E44" s="496" t="s">
        <v>653</v>
      </c>
      <c r="F44" s="408">
        <v>2610</v>
      </c>
      <c r="G44" s="317"/>
      <c r="H44" s="337"/>
      <c r="I44" s="337"/>
      <c r="J44" s="337"/>
    </row>
    <row r="45" spans="3:10" ht="13.5" customHeight="1" x14ac:dyDescent="0.2">
      <c r="C45" s="133">
        <v>37</v>
      </c>
      <c r="D45" s="496" t="s">
        <v>597</v>
      </c>
      <c r="E45" s="496" t="s">
        <v>654</v>
      </c>
      <c r="F45" s="408">
        <v>3262.8</v>
      </c>
      <c r="G45" s="317"/>
      <c r="H45" s="337"/>
      <c r="I45" s="337"/>
      <c r="J45" s="337"/>
    </row>
    <row r="46" spans="3:10" ht="14.25" customHeight="1" x14ac:dyDescent="0.2">
      <c r="C46" s="133">
        <v>38</v>
      </c>
      <c r="D46" s="496" t="s">
        <v>594</v>
      </c>
      <c r="E46" s="496" t="s">
        <v>655</v>
      </c>
      <c r="F46" s="408">
        <v>791392.37</v>
      </c>
      <c r="G46" s="317"/>
      <c r="H46" s="337"/>
      <c r="I46" s="337"/>
      <c r="J46" s="337"/>
    </row>
    <row r="47" spans="3:10" x14ac:dyDescent="0.2">
      <c r="C47" s="133">
        <v>39</v>
      </c>
      <c r="D47" s="496" t="s">
        <v>656</v>
      </c>
      <c r="E47" s="496" t="s">
        <v>552</v>
      </c>
      <c r="F47" s="408">
        <v>1671287.16</v>
      </c>
      <c r="G47" s="317"/>
      <c r="H47" s="337"/>
      <c r="I47" s="337"/>
      <c r="J47" s="337"/>
    </row>
    <row r="48" spans="3:10" x14ac:dyDescent="0.2">
      <c r="C48" s="133">
        <v>40</v>
      </c>
      <c r="D48" s="496" t="s">
        <v>613</v>
      </c>
      <c r="E48" s="496" t="s">
        <v>657</v>
      </c>
      <c r="F48" s="408">
        <v>97300</v>
      </c>
      <c r="G48" s="317"/>
    </row>
    <row r="49" spans="3:9" x14ac:dyDescent="0.2">
      <c r="C49" s="133">
        <v>41</v>
      </c>
      <c r="D49" s="496" t="s">
        <v>432</v>
      </c>
      <c r="E49" s="496" t="s">
        <v>433</v>
      </c>
      <c r="F49" s="408">
        <v>148923.01</v>
      </c>
      <c r="G49" s="317"/>
    </row>
    <row r="50" spans="3:9" x14ac:dyDescent="0.2">
      <c r="C50" s="133">
        <v>42</v>
      </c>
      <c r="D50" s="496" t="s">
        <v>432</v>
      </c>
      <c r="E50" s="496" t="s">
        <v>434</v>
      </c>
      <c r="F50" s="408">
        <v>624.4</v>
      </c>
      <c r="G50" s="317"/>
      <c r="I50" s="259"/>
    </row>
    <row r="51" spans="3:9" x14ac:dyDescent="0.2">
      <c r="C51" s="133">
        <v>43</v>
      </c>
      <c r="D51" s="496" t="s">
        <v>432</v>
      </c>
      <c r="E51" s="496" t="s">
        <v>435</v>
      </c>
      <c r="F51" s="408">
        <v>17841.45</v>
      </c>
      <c r="G51" s="317"/>
    </row>
    <row r="52" spans="3:9" x14ac:dyDescent="0.2">
      <c r="C52" s="133">
        <v>44</v>
      </c>
      <c r="D52" s="496" t="s">
        <v>429</v>
      </c>
      <c r="E52" s="496" t="s">
        <v>436</v>
      </c>
      <c r="F52" s="408">
        <v>15050</v>
      </c>
      <c r="G52" s="317"/>
    </row>
    <row r="53" spans="3:9" x14ac:dyDescent="0.2">
      <c r="C53" s="133">
        <v>45</v>
      </c>
      <c r="D53" s="496" t="s">
        <v>658</v>
      </c>
      <c r="E53" s="496" t="s">
        <v>536</v>
      </c>
      <c r="F53" s="408">
        <v>240990.29</v>
      </c>
      <c r="G53" s="317"/>
    </row>
    <row r="54" spans="3:9" x14ac:dyDescent="0.2">
      <c r="C54" s="133">
        <v>46</v>
      </c>
      <c r="D54" s="496" t="s">
        <v>437</v>
      </c>
      <c r="E54" s="496" t="s">
        <v>489</v>
      </c>
      <c r="F54" s="408">
        <v>3000</v>
      </c>
      <c r="G54" s="317"/>
    </row>
    <row r="55" spans="3:9" x14ac:dyDescent="0.2">
      <c r="C55" s="133">
        <v>47</v>
      </c>
      <c r="D55" s="496" t="s">
        <v>437</v>
      </c>
      <c r="E55" s="496" t="s">
        <v>490</v>
      </c>
      <c r="F55" s="408">
        <v>1400</v>
      </c>
      <c r="G55" s="317"/>
    </row>
    <row r="56" spans="3:9" ht="16.5" customHeight="1" x14ac:dyDescent="0.2">
      <c r="C56" s="133">
        <v>48</v>
      </c>
      <c r="D56" s="501" t="s">
        <v>930</v>
      </c>
      <c r="E56" s="501" t="s">
        <v>931</v>
      </c>
      <c r="F56" s="408">
        <v>65970</v>
      </c>
      <c r="G56" s="317"/>
    </row>
    <row r="57" spans="3:9" x14ac:dyDescent="0.2">
      <c r="C57" s="133">
        <v>49</v>
      </c>
      <c r="D57" s="414" t="s">
        <v>606</v>
      </c>
      <c r="E57" s="430" t="s">
        <v>595</v>
      </c>
      <c r="F57" s="408">
        <v>24875.42</v>
      </c>
      <c r="G57" s="317"/>
    </row>
    <row r="58" spans="3:9" ht="25.5" x14ac:dyDescent="0.2">
      <c r="C58" s="133">
        <v>50</v>
      </c>
      <c r="D58" s="416" t="s">
        <v>534</v>
      </c>
      <c r="E58" s="529" t="s">
        <v>942</v>
      </c>
      <c r="F58" s="408">
        <v>17490.919999999998</v>
      </c>
      <c r="G58" s="317"/>
    </row>
    <row r="59" spans="3:9" ht="25.5" x14ac:dyDescent="0.2">
      <c r="C59" s="133">
        <v>51</v>
      </c>
      <c r="D59" s="416" t="s">
        <v>534</v>
      </c>
      <c r="E59" s="529" t="s">
        <v>943</v>
      </c>
      <c r="F59" s="408">
        <v>42004.29</v>
      </c>
      <c r="G59" s="317"/>
    </row>
    <row r="60" spans="3:9" ht="25.5" x14ac:dyDescent="0.2">
      <c r="C60" s="133">
        <v>52</v>
      </c>
      <c r="D60" s="416" t="s">
        <v>534</v>
      </c>
      <c r="E60" s="528" t="s">
        <v>944</v>
      </c>
      <c r="F60" s="408">
        <v>35478.21</v>
      </c>
      <c r="G60" s="317"/>
    </row>
    <row r="61" spans="3:9" ht="29.25" customHeight="1" x14ac:dyDescent="0.2">
      <c r="C61" s="133">
        <v>53</v>
      </c>
      <c r="D61" s="416" t="s">
        <v>534</v>
      </c>
      <c r="E61" s="530" t="s">
        <v>945</v>
      </c>
      <c r="F61" s="408">
        <v>19390.650000000001</v>
      </c>
      <c r="G61" s="317"/>
    </row>
    <row r="62" spans="3:9" x14ac:dyDescent="0.2">
      <c r="C62" s="133">
        <v>54</v>
      </c>
      <c r="D62" s="501" t="s">
        <v>659</v>
      </c>
      <c r="E62" s="501" t="s">
        <v>946</v>
      </c>
      <c r="F62" s="408">
        <v>17500</v>
      </c>
      <c r="G62" s="317"/>
    </row>
    <row r="63" spans="3:9" ht="25.5" x14ac:dyDescent="0.2">
      <c r="C63" s="133">
        <v>55</v>
      </c>
      <c r="D63" s="416" t="s">
        <v>534</v>
      </c>
      <c r="E63" s="431" t="s">
        <v>596</v>
      </c>
      <c r="F63" s="408">
        <v>33438.36</v>
      </c>
      <c r="G63" s="317"/>
    </row>
    <row r="64" spans="3:9" x14ac:dyDescent="0.25">
      <c r="C64" s="568" t="s">
        <v>93</v>
      </c>
      <c r="D64" s="568"/>
      <c r="E64" s="568"/>
      <c r="F64" s="333">
        <f>F35+F7</f>
        <v>27573295.66</v>
      </c>
      <c r="G64" s="317"/>
    </row>
    <row r="65" spans="3:7" x14ac:dyDescent="0.25">
      <c r="C65" s="317"/>
      <c r="D65" s="317"/>
      <c r="E65" s="317"/>
      <c r="F65" s="318"/>
      <c r="G65" s="317"/>
    </row>
    <row r="66" spans="3:7" x14ac:dyDescent="0.25">
      <c r="C66" s="317"/>
      <c r="D66" s="317"/>
      <c r="E66" s="317"/>
      <c r="F66" s="318"/>
      <c r="G66" s="317"/>
    </row>
    <row r="67" spans="3:7" x14ac:dyDescent="0.25">
      <c r="C67" s="317"/>
      <c r="D67" s="317"/>
      <c r="E67" s="328"/>
      <c r="F67" s="318"/>
      <c r="G67" s="317"/>
    </row>
    <row r="68" spans="3:7" x14ac:dyDescent="0.25">
      <c r="C68" s="317"/>
      <c r="D68" s="317"/>
      <c r="E68" s="317"/>
      <c r="F68" s="318"/>
      <c r="G68" s="317"/>
    </row>
    <row r="69" spans="3:7" x14ac:dyDescent="0.25">
      <c r="C69" s="317"/>
      <c r="D69" s="317"/>
      <c r="E69" s="317"/>
      <c r="F69" s="318"/>
      <c r="G69" s="317"/>
    </row>
    <row r="70" spans="3:7" x14ac:dyDescent="0.25">
      <c r="C70" s="317"/>
      <c r="D70" s="317"/>
      <c r="E70" s="317"/>
      <c r="F70" s="318"/>
      <c r="G70" s="317"/>
    </row>
    <row r="80" spans="3:7" x14ac:dyDescent="0.25">
      <c r="C80" s="327"/>
      <c r="D80" s="327"/>
      <c r="E80" s="327"/>
      <c r="F80" s="318"/>
      <c r="G80" s="327"/>
    </row>
  </sheetData>
  <mergeCells count="4">
    <mergeCell ref="C7:E7"/>
    <mergeCell ref="C64:E64"/>
    <mergeCell ref="C35:E35"/>
    <mergeCell ref="C4:F4"/>
  </mergeCells>
  <pageMargins left="0" right="0" top="0.55118110236220474" bottom="0.15748031496062992" header="0.15748031496062992" footer="0.15748031496062992"/>
  <pageSetup paperSize="9" scale="8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I34"/>
  <sheetViews>
    <sheetView workbookViewId="0">
      <selection activeCell="B3" sqref="B3:E17"/>
    </sheetView>
  </sheetViews>
  <sheetFormatPr defaultRowHeight="14.25" x14ac:dyDescent="0.2"/>
  <cols>
    <col min="1" max="1" width="9.140625" style="1"/>
    <col min="2" max="2" width="6.140625" style="1" customWidth="1"/>
    <col min="3" max="3" width="41.42578125" style="1" customWidth="1"/>
    <col min="4" max="4" width="73.5703125" style="1" customWidth="1"/>
    <col min="5" max="5" width="13.140625" style="270" customWidth="1"/>
    <col min="6" max="8" width="9.140625" style="1"/>
    <col min="9" max="9" width="13.140625" style="1" bestFit="1" customWidth="1"/>
    <col min="10" max="16384" width="9.140625" style="1"/>
  </cols>
  <sheetData>
    <row r="3" spans="1:9" x14ac:dyDescent="0.2">
      <c r="A3" s="1" t="s">
        <v>152</v>
      </c>
      <c r="E3" s="77" t="s">
        <v>401</v>
      </c>
    </row>
    <row r="4" spans="1:9" ht="16.5" x14ac:dyDescent="0.25">
      <c r="B4" s="572" t="s">
        <v>660</v>
      </c>
      <c r="C4" s="572"/>
      <c r="D4" s="572"/>
      <c r="E4" s="572"/>
    </row>
    <row r="5" spans="1:9" x14ac:dyDescent="0.2">
      <c r="B5" s="334"/>
      <c r="C5" s="335"/>
      <c r="D5" s="16"/>
      <c r="E5" s="336"/>
    </row>
    <row r="6" spans="1:9" ht="38.25" x14ac:dyDescent="0.2">
      <c r="B6" s="340" t="s">
        <v>146</v>
      </c>
      <c r="C6" s="341" t="s">
        <v>147</v>
      </c>
      <c r="D6" s="341" t="s">
        <v>607</v>
      </c>
      <c r="E6" s="342" t="s">
        <v>149</v>
      </c>
    </row>
    <row r="7" spans="1:9" s="8" customFormat="1" x14ac:dyDescent="0.25">
      <c r="B7" s="345">
        <v>1</v>
      </c>
      <c r="C7" s="502" t="s">
        <v>613</v>
      </c>
      <c r="D7" s="531" t="s">
        <v>947</v>
      </c>
      <c r="E7" s="419">
        <v>14000</v>
      </c>
    </row>
    <row r="8" spans="1:9" s="8" customFormat="1" x14ac:dyDescent="0.25">
      <c r="B8" s="345">
        <v>2</v>
      </c>
      <c r="C8" s="503" t="s">
        <v>661</v>
      </c>
      <c r="D8" s="532" t="s">
        <v>948</v>
      </c>
      <c r="E8" s="419">
        <v>20000</v>
      </c>
    </row>
    <row r="9" spans="1:9" s="8" customFormat="1" x14ac:dyDescent="0.25">
      <c r="B9" s="345">
        <v>3</v>
      </c>
      <c r="C9" s="503" t="s">
        <v>491</v>
      </c>
      <c r="D9" s="532" t="s">
        <v>662</v>
      </c>
      <c r="E9" s="419">
        <v>6588740</v>
      </c>
      <c r="G9" s="337"/>
    </row>
    <row r="10" spans="1:9" s="8" customFormat="1" ht="25.5" x14ac:dyDescent="0.25">
      <c r="B10" s="345">
        <v>4</v>
      </c>
      <c r="C10" s="418" t="s">
        <v>534</v>
      </c>
      <c r="D10" s="306" t="s">
        <v>949</v>
      </c>
      <c r="E10" s="419">
        <v>249870.28</v>
      </c>
      <c r="G10" s="337"/>
      <c r="H10" s="337"/>
    </row>
    <row r="11" spans="1:9" s="8" customFormat="1" ht="25.5" x14ac:dyDescent="0.25">
      <c r="B11" s="345">
        <v>5</v>
      </c>
      <c r="C11" s="418" t="s">
        <v>534</v>
      </c>
      <c r="D11" s="306" t="s">
        <v>950</v>
      </c>
      <c r="E11" s="419">
        <v>3853231.47</v>
      </c>
      <c r="G11" s="337"/>
      <c r="H11" s="337"/>
    </row>
    <row r="12" spans="1:9" s="8" customFormat="1" ht="25.5" x14ac:dyDescent="0.25">
      <c r="B12" s="345">
        <v>6</v>
      </c>
      <c r="C12" s="418" t="s">
        <v>534</v>
      </c>
      <c r="D12" s="306" t="s">
        <v>951</v>
      </c>
      <c r="E12" s="419">
        <v>600061.16</v>
      </c>
      <c r="G12" s="337"/>
      <c r="H12" s="337"/>
    </row>
    <row r="13" spans="1:9" s="8" customFormat="1" x14ac:dyDescent="0.25">
      <c r="B13" s="345">
        <v>7</v>
      </c>
      <c r="C13" s="503" t="s">
        <v>491</v>
      </c>
      <c r="D13" s="532" t="s">
        <v>663</v>
      </c>
      <c r="E13" s="419">
        <v>141525.97</v>
      </c>
      <c r="G13" s="337"/>
      <c r="H13" s="337"/>
    </row>
    <row r="14" spans="1:9" s="8" customFormat="1" ht="25.5" x14ac:dyDescent="0.25">
      <c r="B14" s="345">
        <v>8</v>
      </c>
      <c r="C14" s="418" t="s">
        <v>534</v>
      </c>
      <c r="D14" s="532" t="s">
        <v>664</v>
      </c>
      <c r="E14" s="419">
        <v>506831.55</v>
      </c>
      <c r="G14" s="337"/>
      <c r="H14" s="337"/>
    </row>
    <row r="15" spans="1:9" s="8" customFormat="1" ht="25.5" x14ac:dyDescent="0.25">
      <c r="B15" s="345">
        <v>9</v>
      </c>
      <c r="C15" s="418" t="s">
        <v>534</v>
      </c>
      <c r="D15" s="532" t="s">
        <v>665</v>
      </c>
      <c r="E15" s="419">
        <v>774047.36</v>
      </c>
      <c r="G15" s="337"/>
      <c r="H15" s="337"/>
      <c r="I15" s="259"/>
    </row>
    <row r="16" spans="1:9" s="8" customFormat="1" ht="21.75" customHeight="1" x14ac:dyDescent="0.25">
      <c r="B16" s="343"/>
      <c r="C16" s="343" t="s">
        <v>93</v>
      </c>
      <c r="D16" s="343"/>
      <c r="E16" s="344">
        <f>SUM(E7:E15)</f>
        <v>12748307.790000001</v>
      </c>
      <c r="G16" s="337"/>
      <c r="H16" s="337"/>
    </row>
    <row r="19" spans="3:7" x14ac:dyDescent="0.2">
      <c r="E19" s="338"/>
    </row>
    <row r="21" spans="3:7" x14ac:dyDescent="0.2">
      <c r="C21" s="339"/>
    </row>
    <row r="22" spans="3:7" x14ac:dyDescent="0.2">
      <c r="C22" s="339"/>
    </row>
    <row r="23" spans="3:7" x14ac:dyDescent="0.2">
      <c r="C23" s="339"/>
    </row>
    <row r="24" spans="3:7" x14ac:dyDescent="0.2">
      <c r="C24" s="339"/>
    </row>
    <row r="32" spans="3:7" x14ac:dyDescent="0.2">
      <c r="G32" s="571"/>
    </row>
    <row r="33" spans="7:7" x14ac:dyDescent="0.2">
      <c r="G33" s="571"/>
    </row>
    <row r="34" spans="7:7" x14ac:dyDescent="0.2">
      <c r="G34" s="571"/>
    </row>
  </sheetData>
  <mergeCells count="2">
    <mergeCell ref="G32:G34"/>
    <mergeCell ref="B4:E4"/>
  </mergeCells>
  <pageMargins left="0.62992125984251968" right="0.23622047244094491" top="0.15748031496062992" bottom="0.15748031496062992" header="0.31496062992125984" footer="0.31496062992125984"/>
  <pageSetup paperSize="9" scale="9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E40"/>
  <sheetViews>
    <sheetView workbookViewId="0">
      <selection activeCell="B3" sqref="B3:D42"/>
    </sheetView>
  </sheetViews>
  <sheetFormatPr defaultColWidth="17.42578125" defaultRowHeight="14.25" x14ac:dyDescent="0.2"/>
  <cols>
    <col min="1" max="2" width="6.7109375" style="1" customWidth="1"/>
    <col min="3" max="3" width="46.42578125" style="1" customWidth="1"/>
    <col min="4" max="4" width="13.42578125" style="1" customWidth="1"/>
    <col min="5" max="16384" width="17.42578125" style="1"/>
  </cols>
  <sheetData>
    <row r="1" spans="2:5" x14ac:dyDescent="0.2">
      <c r="B1" s="247"/>
      <c r="C1" s="247"/>
      <c r="D1" s="247"/>
    </row>
    <row r="2" spans="2:5" x14ac:dyDescent="0.2">
      <c r="B2" s="247"/>
      <c r="C2" s="247"/>
      <c r="D2" s="247"/>
    </row>
    <row r="3" spans="2:5" x14ac:dyDescent="0.2">
      <c r="B3" s="248"/>
      <c r="C3" s="247"/>
      <c r="D3" s="249" t="s">
        <v>153</v>
      </c>
    </row>
    <row r="4" spans="2:5" x14ac:dyDescent="0.2">
      <c r="B4" s="248"/>
      <c r="C4" s="247"/>
      <c r="D4" s="247"/>
    </row>
    <row r="5" spans="2:5" ht="32.25" customHeight="1" x14ac:dyDescent="0.2">
      <c r="B5" s="573" t="s">
        <v>683</v>
      </c>
      <c r="C5" s="573"/>
      <c r="D5" s="573"/>
    </row>
    <row r="6" spans="2:5" x14ac:dyDescent="0.2">
      <c r="B6" s="250"/>
      <c r="C6" s="251"/>
      <c r="D6" s="251"/>
    </row>
    <row r="7" spans="2:5" ht="29.25" customHeight="1" x14ac:dyDescent="0.2">
      <c r="B7" s="504" t="s">
        <v>146</v>
      </c>
      <c r="C7" s="505" t="s">
        <v>154</v>
      </c>
      <c r="D7" s="506" t="s">
        <v>402</v>
      </c>
    </row>
    <row r="8" spans="2:5" s="8" customFormat="1" x14ac:dyDescent="0.2">
      <c r="B8" s="510">
        <v>1</v>
      </c>
      <c r="C8" s="511" t="s">
        <v>476</v>
      </c>
      <c r="D8" s="512">
        <v>975</v>
      </c>
      <c r="E8" s="253"/>
    </row>
    <row r="9" spans="2:5" s="8" customFormat="1" x14ac:dyDescent="0.2">
      <c r="B9" s="510">
        <v>2</v>
      </c>
      <c r="C9" s="511" t="s">
        <v>413</v>
      </c>
      <c r="D9" s="512">
        <v>1650</v>
      </c>
      <c r="E9" s="253"/>
    </row>
    <row r="10" spans="2:5" s="8" customFormat="1" x14ac:dyDescent="0.2">
      <c r="B10" s="510">
        <v>3</v>
      </c>
      <c r="C10" s="511" t="s">
        <v>412</v>
      </c>
      <c r="D10" s="512">
        <v>235</v>
      </c>
      <c r="E10" s="253"/>
    </row>
    <row r="11" spans="2:5" s="8" customFormat="1" x14ac:dyDescent="0.2">
      <c r="B11" s="510">
        <v>4</v>
      </c>
      <c r="C11" s="511" t="s">
        <v>418</v>
      </c>
      <c r="D11" s="512">
        <v>714</v>
      </c>
      <c r="E11" s="253"/>
    </row>
    <row r="12" spans="2:5" s="8" customFormat="1" x14ac:dyDescent="0.2">
      <c r="B12" s="510">
        <v>5</v>
      </c>
      <c r="C12" s="511" t="s">
        <v>666</v>
      </c>
      <c r="D12" s="512">
        <v>1436</v>
      </c>
      <c r="E12" s="253"/>
    </row>
    <row r="13" spans="2:5" s="8" customFormat="1" x14ac:dyDescent="0.2">
      <c r="B13" s="510">
        <v>6</v>
      </c>
      <c r="C13" s="511" t="s">
        <v>503</v>
      </c>
      <c r="D13" s="512">
        <v>257</v>
      </c>
      <c r="E13" s="253"/>
    </row>
    <row r="14" spans="2:5" s="8" customFormat="1" x14ac:dyDescent="0.2">
      <c r="B14" s="510">
        <v>7</v>
      </c>
      <c r="C14" s="511" t="s">
        <v>667</v>
      </c>
      <c r="D14" s="512">
        <v>1661</v>
      </c>
      <c r="E14" s="253"/>
    </row>
    <row r="15" spans="2:5" s="8" customFormat="1" x14ac:dyDescent="0.2">
      <c r="B15" s="510">
        <v>8</v>
      </c>
      <c r="C15" s="511" t="s">
        <v>668</v>
      </c>
      <c r="D15" s="512">
        <v>1002</v>
      </c>
      <c r="E15" s="253"/>
    </row>
    <row r="16" spans="2:5" s="8" customFormat="1" x14ac:dyDescent="0.2">
      <c r="B16" s="510">
        <v>9</v>
      </c>
      <c r="C16" s="511" t="s">
        <v>505</v>
      </c>
      <c r="D16" s="512">
        <v>382</v>
      </c>
      <c r="E16" s="253"/>
    </row>
    <row r="17" spans="2:5" s="8" customFormat="1" x14ac:dyDescent="0.2">
      <c r="B17" s="510">
        <v>10</v>
      </c>
      <c r="C17" s="511" t="s">
        <v>504</v>
      </c>
      <c r="D17" s="512">
        <v>706</v>
      </c>
      <c r="E17" s="254"/>
    </row>
    <row r="18" spans="2:5" s="8" customFormat="1" x14ac:dyDescent="0.2">
      <c r="B18" s="510">
        <v>11</v>
      </c>
      <c r="C18" s="511" t="s">
        <v>568</v>
      </c>
      <c r="D18" s="512">
        <v>742</v>
      </c>
      <c r="E18" s="254"/>
    </row>
    <row r="19" spans="2:5" s="8" customFormat="1" x14ac:dyDescent="0.2">
      <c r="B19" s="510">
        <v>12</v>
      </c>
      <c r="C19" s="511" t="s">
        <v>669</v>
      </c>
      <c r="D19" s="512">
        <v>2515</v>
      </c>
      <c r="E19" s="254"/>
    </row>
    <row r="20" spans="2:5" s="8" customFormat="1" x14ac:dyDescent="0.2">
      <c r="B20" s="510">
        <v>13</v>
      </c>
      <c r="C20" s="511" t="s">
        <v>567</v>
      </c>
      <c r="D20" s="512">
        <v>1119</v>
      </c>
      <c r="E20" s="255"/>
    </row>
    <row r="21" spans="2:5" s="8" customFormat="1" x14ac:dyDescent="0.2">
      <c r="B21" s="510">
        <v>14</v>
      </c>
      <c r="C21" s="511" t="s">
        <v>670</v>
      </c>
      <c r="D21" s="512">
        <v>877</v>
      </c>
      <c r="E21" s="255"/>
    </row>
    <row r="22" spans="2:5" s="8" customFormat="1" x14ac:dyDescent="0.2">
      <c r="B22" s="510">
        <v>15</v>
      </c>
      <c r="C22" s="511" t="s">
        <v>569</v>
      </c>
      <c r="D22" s="512">
        <v>780</v>
      </c>
      <c r="E22" s="255"/>
    </row>
    <row r="23" spans="2:5" s="8" customFormat="1" x14ac:dyDescent="0.2">
      <c r="B23" s="510">
        <v>16</v>
      </c>
      <c r="C23" s="511" t="s">
        <v>570</v>
      </c>
      <c r="D23" s="512">
        <v>1264</v>
      </c>
      <c r="E23" s="255"/>
    </row>
    <row r="24" spans="2:5" s="8" customFormat="1" x14ac:dyDescent="0.2">
      <c r="B24" s="510">
        <v>17</v>
      </c>
      <c r="C24" s="511" t="s">
        <v>671</v>
      </c>
      <c r="D24" s="512">
        <v>1402</v>
      </c>
      <c r="E24" s="255"/>
    </row>
    <row r="25" spans="2:5" s="8" customFormat="1" x14ac:dyDescent="0.2">
      <c r="B25" s="510">
        <v>18</v>
      </c>
      <c r="C25" s="511" t="s">
        <v>672</v>
      </c>
      <c r="D25" s="512">
        <v>981</v>
      </c>
      <c r="E25" s="255"/>
    </row>
    <row r="26" spans="2:5" s="8" customFormat="1" x14ac:dyDescent="0.2">
      <c r="B26" s="510">
        <v>19</v>
      </c>
      <c r="C26" s="511" t="s">
        <v>478</v>
      </c>
      <c r="D26" s="512">
        <v>338</v>
      </c>
      <c r="E26" s="255"/>
    </row>
    <row r="27" spans="2:5" s="8" customFormat="1" x14ac:dyDescent="0.2">
      <c r="B27" s="510">
        <v>20</v>
      </c>
      <c r="C27" s="511" t="s">
        <v>673</v>
      </c>
      <c r="D27" s="512">
        <v>1540</v>
      </c>
      <c r="E27" s="255"/>
    </row>
    <row r="28" spans="2:5" s="8" customFormat="1" x14ac:dyDescent="0.2">
      <c r="B28" s="510">
        <v>21</v>
      </c>
      <c r="C28" s="511" t="s">
        <v>674</v>
      </c>
      <c r="D28" s="512">
        <v>1484</v>
      </c>
      <c r="E28" s="255"/>
    </row>
    <row r="29" spans="2:5" s="8" customFormat="1" x14ac:dyDescent="0.2">
      <c r="B29" s="510">
        <v>22</v>
      </c>
      <c r="C29" s="511" t="s">
        <v>675</v>
      </c>
      <c r="D29" s="512">
        <v>154</v>
      </c>
      <c r="E29" s="255"/>
    </row>
    <row r="30" spans="2:5" s="8" customFormat="1" x14ac:dyDescent="0.2">
      <c r="B30" s="510">
        <v>23</v>
      </c>
      <c r="C30" s="511" t="s">
        <v>676</v>
      </c>
      <c r="D30" s="512">
        <v>1715</v>
      </c>
      <c r="E30" s="255"/>
    </row>
    <row r="31" spans="2:5" s="8" customFormat="1" x14ac:dyDescent="0.2">
      <c r="B31" s="510">
        <v>24</v>
      </c>
      <c r="C31" s="511" t="s">
        <v>677</v>
      </c>
      <c r="D31" s="512">
        <v>366</v>
      </c>
      <c r="E31" s="255"/>
    </row>
    <row r="32" spans="2:5" s="8" customFormat="1" x14ac:dyDescent="0.2">
      <c r="B32" s="510">
        <v>25</v>
      </c>
      <c r="C32" s="511" t="s">
        <v>472</v>
      </c>
      <c r="D32" s="512">
        <v>1507</v>
      </c>
      <c r="E32" s="255"/>
    </row>
    <row r="33" spans="2:5" s="8" customFormat="1" x14ac:dyDescent="0.2">
      <c r="B33" s="510">
        <v>26</v>
      </c>
      <c r="C33" s="511" t="s">
        <v>414</v>
      </c>
      <c r="D33" s="512">
        <v>2741</v>
      </c>
      <c r="E33" s="255"/>
    </row>
    <row r="34" spans="2:5" s="8" customFormat="1" x14ac:dyDescent="0.2">
      <c r="B34" s="510">
        <v>27</v>
      </c>
      <c r="C34" s="511" t="s">
        <v>678</v>
      </c>
      <c r="D34" s="512">
        <v>1950</v>
      </c>
      <c r="E34" s="255"/>
    </row>
    <row r="35" spans="2:5" s="8" customFormat="1" x14ac:dyDescent="0.2">
      <c r="B35" s="510">
        <v>28</v>
      </c>
      <c r="C35" s="511" t="s">
        <v>679</v>
      </c>
      <c r="D35" s="512">
        <v>2464</v>
      </c>
      <c r="E35" s="255"/>
    </row>
    <row r="36" spans="2:5" s="8" customFormat="1" x14ac:dyDescent="0.2">
      <c r="B36" s="510">
        <v>29</v>
      </c>
      <c r="C36" s="511" t="s">
        <v>417</v>
      </c>
      <c r="D36" s="512">
        <v>592</v>
      </c>
      <c r="E36" s="255"/>
    </row>
    <row r="37" spans="2:5" s="8" customFormat="1" x14ac:dyDescent="0.2">
      <c r="B37" s="510">
        <v>30</v>
      </c>
      <c r="C37" s="511" t="s">
        <v>680</v>
      </c>
      <c r="D37" s="512">
        <v>302</v>
      </c>
      <c r="E37" s="255"/>
    </row>
    <row r="38" spans="2:5" s="8" customFormat="1" x14ac:dyDescent="0.2">
      <c r="B38" s="510">
        <v>31</v>
      </c>
      <c r="C38" s="511" t="s">
        <v>681</v>
      </c>
      <c r="D38" s="512">
        <v>1125</v>
      </c>
      <c r="E38" s="255"/>
    </row>
    <row r="39" spans="2:5" s="8" customFormat="1" x14ac:dyDescent="0.2">
      <c r="B39" s="510">
        <v>32</v>
      </c>
      <c r="C39" s="511" t="s">
        <v>682</v>
      </c>
      <c r="D39" s="512">
        <v>638</v>
      </c>
      <c r="E39" s="255"/>
    </row>
    <row r="40" spans="2:5" x14ac:dyDescent="0.2">
      <c r="B40" s="507"/>
      <c r="C40" s="508" t="s">
        <v>9</v>
      </c>
      <c r="D40" s="509">
        <f>SUM(D8:D39)</f>
        <v>35614</v>
      </c>
    </row>
  </sheetData>
  <mergeCells count="1">
    <mergeCell ref="B5:D5"/>
  </mergeCells>
  <pageMargins left="0.9055118110236221" right="0.43307086614173229" top="0.35433070866141736" bottom="0.15748031496062992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Počet_zamest_ZŠ</vt:lpstr>
      <vt:lpstr>Počet_žiakov_a_tried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Záverečný účet 2024 prílohy</dc:title>
  <dc:creator>zilkova</dc:creator>
  <cp:lastModifiedBy>Žilková Andrea, Ing.</cp:lastModifiedBy>
  <cp:lastPrinted>2026-04-23T07:37:47Z</cp:lastPrinted>
  <dcterms:created xsi:type="dcterms:W3CDTF">2012-02-23T12:08:44Z</dcterms:created>
  <dcterms:modified xsi:type="dcterms:W3CDTF">2026-04-23T07:37:56Z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