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7\Záverečný účet za rok 2017\"/>
    </mc:Choice>
  </mc:AlternateContent>
  <bookViews>
    <workbookView xWindow="240" yWindow="30" windowWidth="11355" windowHeight="6660" tabRatio="958"/>
  </bookViews>
  <sheets>
    <sheet name="Súvahy" sheetId="43" r:id="rId1"/>
    <sheet name="MHSL" sheetId="11" r:id="rId2"/>
    <sheet name="SSMT" sheetId="10" r:id="rId3"/>
    <sheet name="ŠZMT" sheetId="12" r:id="rId4"/>
    <sheet name="Materské školy" sheetId="2" r:id="rId5"/>
    <sheet name="Základné školy" sheetId="1" r:id="rId6"/>
    <sheet name="Bežné dotácie" sheetId="27" r:id="rId7"/>
    <sheet name="Kapitálové dotácie" sheetId="28" r:id="rId8"/>
    <sheet name="Dotácie na šport 1" sheetId="37" r:id="rId9"/>
    <sheet name="Dotácie na šport 2" sheetId="13" r:id="rId10"/>
    <sheet name="Dotácie kultúra" sheetId="4" r:id="rId11"/>
    <sheet name="Dotácie v soc.oblasti" sheetId="7" r:id="rId12"/>
    <sheet name="Dotácie v oblasti školstva" sheetId="36" r:id="rId13"/>
    <sheet name="Dotácie v oblasti ŽP" sheetId="44" r:id="rId14"/>
    <sheet name="Pohľadávky" sheetId="26" r:id="rId15"/>
    <sheet name="Prehľad dlhu" sheetId="29" r:id="rId16"/>
    <sheet name="Vývoj dlhovej služby" sheetId="30" r:id="rId17"/>
    <sheet name="BV-funkčná kl." sheetId="18" r:id="rId18"/>
    <sheet name="KV-funkčná kl." sheetId="21" r:id="rId19"/>
    <sheet name="Výdavky ek.kl." sheetId="22" r:id="rId20"/>
    <sheet name="FO podľa RK" sheetId="32" r:id="rId21"/>
    <sheet name="Počet zamest.ZŠ" sheetId="40" r:id="rId22"/>
    <sheet name="Počet žiakov a tried" sheetId="41" r:id="rId23"/>
    <sheet name="Zoznam org." sheetId="42" r:id="rId24"/>
  </sheets>
  <definedNames>
    <definedName name="_xlnm.Print_Area" localSheetId="6">'Bežné dotácie'!$C$2:$G$42</definedName>
    <definedName name="_xlnm.Print_Area" localSheetId="17">'BV-funkčná kl.'!$B$2:$G$53</definedName>
    <definedName name="_xlnm.Print_Area" localSheetId="10">'Dotácie kultúra'!$B$1:$E$62</definedName>
    <definedName name="_xlnm.Print_Area" localSheetId="8">'Dotácie na šport 1'!$B$3:$D$32</definedName>
    <definedName name="_xlnm.Print_Area" localSheetId="9">'Dotácie na šport 2'!$B$3:$J$33</definedName>
    <definedName name="_xlnm.Print_Area" localSheetId="12">'Dotácie v oblasti školstva'!$B$3:$E$26</definedName>
    <definedName name="_xlnm.Print_Area" localSheetId="13">'Dotácie v oblasti ŽP'!$B$3:$E$14</definedName>
    <definedName name="_xlnm.Print_Area" localSheetId="11">'Dotácie v soc.oblasti'!$B$2:$E$19</definedName>
    <definedName name="_xlnm.Print_Area" localSheetId="20">'FO podľa RK'!$B$2:$F$15</definedName>
    <definedName name="_xlnm.Print_Area" localSheetId="7">'Kapitálové dotácie'!$B$2:$F$7</definedName>
    <definedName name="_xlnm.Print_Area" localSheetId="18">'KV-funkčná kl.'!$B$2:$G$35</definedName>
    <definedName name="_xlnm.Print_Area" localSheetId="4">'Materské školy'!$B$2:$J$70</definedName>
    <definedName name="_xlnm.Print_Area" localSheetId="1">MHSL!$B$1:$H$85</definedName>
    <definedName name="_xlnm.Print_Area" localSheetId="21">'Počet zamest.ZŠ'!$B$2:$I$20</definedName>
    <definedName name="_xlnm.Print_Area" localSheetId="22">'Počet žiakov a tried'!$A$2:$R$27</definedName>
    <definedName name="_xlnm.Print_Area" localSheetId="14">Pohľadávky!$B$1:$E$25</definedName>
    <definedName name="_xlnm.Print_Area" localSheetId="15">'Prehľad dlhu'!$B$3:$L$52</definedName>
    <definedName name="_xlnm.Print_Area" localSheetId="2">SSMT!$B$2:$J$46</definedName>
    <definedName name="_xlnm.Print_Area" localSheetId="0">Súvahy!$B$3:$L$25</definedName>
    <definedName name="_xlnm.Print_Area" localSheetId="3">ŠZMT!$B$1:$I$32</definedName>
    <definedName name="_xlnm.Print_Area" localSheetId="19">'Výdavky ek.kl.'!$B$3:$G$33</definedName>
    <definedName name="_xlnm.Print_Area" localSheetId="16">'Vývoj dlhovej služby'!$B$2:$H$41</definedName>
    <definedName name="_xlnm.Print_Area" localSheetId="5">'Základné školy'!$B$3:$I$321</definedName>
    <definedName name="_xlnm.Print_Area" localSheetId="23">'Zoznam org.'!$B$2:$D$21</definedName>
  </definedNames>
  <calcPr calcId="152511"/>
</workbook>
</file>

<file path=xl/calcChain.xml><?xml version="1.0" encoding="utf-8"?>
<calcChain xmlns="http://schemas.openxmlformats.org/spreadsheetml/2006/main">
  <c r="D56" i="2" l="1"/>
  <c r="D34" i="11" l="1"/>
  <c r="E13" i="44" l="1"/>
  <c r="H240" i="1" l="1"/>
  <c r="G240" i="1"/>
  <c r="F245" i="1"/>
  <c r="F240" i="1"/>
  <c r="E245" i="1"/>
  <c r="E240" i="1"/>
  <c r="D245" i="1"/>
  <c r="D243" i="1"/>
  <c r="D240" i="1"/>
  <c r="C245" i="1"/>
  <c r="C243" i="1"/>
  <c r="C240" i="1"/>
  <c r="E231" i="1"/>
  <c r="E229" i="1"/>
  <c r="E225" i="1"/>
  <c r="I156" i="1" l="1"/>
  <c r="I104" i="1"/>
  <c r="F248" i="1"/>
  <c r="I213" i="1"/>
  <c r="I214" i="1"/>
  <c r="I48" i="1"/>
  <c r="I42" i="1"/>
  <c r="I43" i="1"/>
  <c r="I44" i="1"/>
  <c r="I45" i="1"/>
  <c r="I46" i="1"/>
  <c r="I39" i="1"/>
  <c r="G27" i="2"/>
  <c r="H38" i="2"/>
  <c r="G71" i="2"/>
  <c r="G66" i="2"/>
  <c r="G65" i="2"/>
  <c r="G64" i="2"/>
  <c r="G63" i="2"/>
  <c r="G62" i="2"/>
  <c r="G61" i="2"/>
  <c r="G60" i="2"/>
  <c r="G59" i="2"/>
  <c r="G58" i="2"/>
  <c r="G57" i="2"/>
  <c r="G56" i="2"/>
  <c r="J25" i="2"/>
  <c r="J26" i="2"/>
  <c r="D32" i="12" l="1"/>
  <c r="E32" i="12"/>
  <c r="F32" i="12"/>
  <c r="G32" i="12"/>
  <c r="H32" i="12"/>
  <c r="C32" i="12"/>
  <c r="I32" i="12" l="1"/>
  <c r="H12" i="30" l="1"/>
  <c r="H15" i="30" l="1"/>
  <c r="H13" i="30"/>
  <c r="D24" i="26"/>
  <c r="C24" i="26"/>
  <c r="G10" i="21"/>
  <c r="F10" i="21"/>
  <c r="E10" i="21"/>
  <c r="H7" i="29" l="1"/>
  <c r="I7" i="29" s="1"/>
  <c r="K7" i="29" s="1"/>
  <c r="E10" i="29"/>
  <c r="H10" i="29"/>
  <c r="I10" i="29" s="1"/>
  <c r="E13" i="29"/>
  <c r="H13" i="29"/>
  <c r="I13" i="29" s="1"/>
  <c r="H16" i="29"/>
  <c r="I16" i="29" s="1"/>
  <c r="K16" i="29" s="1"/>
  <c r="H19" i="29"/>
  <c r="I19" i="29" s="1"/>
  <c r="K19" i="29" s="1"/>
  <c r="H22" i="29"/>
  <c r="I22" i="29" s="1"/>
  <c r="K22" i="29" s="1"/>
  <c r="H25" i="29"/>
  <c r="I25" i="29" s="1"/>
  <c r="K25" i="29" s="1"/>
  <c r="H27" i="29"/>
  <c r="I27" i="29" s="1"/>
  <c r="K27" i="29" s="1"/>
  <c r="H29" i="29"/>
  <c r="I29" i="29" s="1"/>
  <c r="K29" i="29" s="1"/>
  <c r="H37" i="29"/>
  <c r="I37" i="29" s="1"/>
  <c r="K37" i="29" s="1"/>
  <c r="H39" i="29"/>
  <c r="I39" i="29" s="1"/>
  <c r="K39" i="29" s="1"/>
  <c r="H41" i="29"/>
  <c r="I41" i="29" s="1"/>
  <c r="K41" i="29" s="1"/>
  <c r="H43" i="29"/>
  <c r="I43" i="29"/>
  <c r="K43" i="29" s="1"/>
  <c r="H45" i="29"/>
  <c r="I45" i="29" s="1"/>
  <c r="K45" i="29" s="1"/>
  <c r="H47" i="29"/>
  <c r="I47" i="29" s="1"/>
  <c r="K47" i="29" s="1"/>
  <c r="H49" i="29"/>
  <c r="I49" i="29" s="1"/>
  <c r="K49" i="29" s="1"/>
  <c r="H51" i="29"/>
  <c r="I51" i="29" s="1"/>
  <c r="K51" i="29" s="1"/>
  <c r="K31" i="29"/>
  <c r="F12" i="29"/>
  <c r="G9" i="29"/>
  <c r="F9" i="29"/>
  <c r="L7" i="43"/>
  <c r="L8" i="43"/>
  <c r="L9" i="43"/>
  <c r="L10" i="43"/>
  <c r="L11" i="43"/>
  <c r="L12" i="43"/>
  <c r="L13" i="43"/>
  <c r="L14" i="43"/>
  <c r="L16" i="43"/>
  <c r="L17" i="43"/>
  <c r="L18" i="43"/>
  <c r="L19" i="43"/>
  <c r="L20" i="43"/>
  <c r="L21" i="43"/>
  <c r="L22" i="43"/>
  <c r="L23" i="43"/>
  <c r="L24" i="43"/>
  <c r="L6" i="43"/>
  <c r="J25" i="43"/>
  <c r="K25" i="43"/>
  <c r="J15" i="43"/>
  <c r="K15" i="43"/>
  <c r="E25" i="43"/>
  <c r="F25" i="43"/>
  <c r="G25" i="43"/>
  <c r="H25" i="43"/>
  <c r="I25" i="43"/>
  <c r="E15" i="43"/>
  <c r="F15" i="43"/>
  <c r="G15" i="43"/>
  <c r="H15" i="43"/>
  <c r="I15" i="43"/>
  <c r="D25" i="43"/>
  <c r="D15" i="43"/>
  <c r="D182" i="1"/>
  <c r="D242" i="1" s="1"/>
  <c r="F247" i="1"/>
  <c r="C242" i="1"/>
  <c r="C246" i="1"/>
  <c r="D241" i="1"/>
  <c r="D237" i="1"/>
  <c r="D247" i="1"/>
  <c r="H242" i="1"/>
  <c r="D249" i="1"/>
  <c r="C249" i="1"/>
  <c r="E226" i="1"/>
  <c r="E230" i="1"/>
  <c r="E228" i="1"/>
  <c r="H205" i="1"/>
  <c r="H215" i="1" s="1"/>
  <c r="G205" i="1"/>
  <c r="G215" i="1" s="1"/>
  <c r="E205" i="1"/>
  <c r="E215" i="1" s="1"/>
  <c r="F205" i="1"/>
  <c r="F215" i="1" s="1"/>
  <c r="E233" i="1"/>
  <c r="E199" i="1"/>
  <c r="F7" i="32"/>
  <c r="E8" i="32"/>
  <c r="E7" i="32" s="1"/>
  <c r="D7" i="32"/>
  <c r="F24" i="22"/>
  <c r="F23" i="22" s="1"/>
  <c r="G24" i="22"/>
  <c r="G23" i="22" s="1"/>
  <c r="E24" i="22"/>
  <c r="E12" i="22"/>
  <c r="E9" i="22" s="1"/>
  <c r="F12" i="22"/>
  <c r="F9" i="22" s="1"/>
  <c r="G12" i="22"/>
  <c r="G9" i="22" s="1"/>
  <c r="F16" i="21"/>
  <c r="G16" i="21"/>
  <c r="E16" i="21"/>
  <c r="F19" i="21"/>
  <c r="G19" i="21"/>
  <c r="E19" i="21"/>
  <c r="F18" i="18"/>
  <c r="G18" i="18"/>
  <c r="E18" i="18"/>
  <c r="F32" i="18"/>
  <c r="G32" i="18"/>
  <c r="E32" i="18"/>
  <c r="E38" i="18"/>
  <c r="H20" i="40"/>
  <c r="G20" i="40"/>
  <c r="F20" i="40"/>
  <c r="E20" i="40"/>
  <c r="D20" i="40"/>
  <c r="C20" i="40"/>
  <c r="I19" i="40"/>
  <c r="I18" i="40"/>
  <c r="I17" i="40"/>
  <c r="I16" i="40"/>
  <c r="I15" i="40"/>
  <c r="I14" i="40"/>
  <c r="I13" i="40"/>
  <c r="I12" i="40"/>
  <c r="I11" i="40"/>
  <c r="I10" i="40"/>
  <c r="I9" i="40"/>
  <c r="G72" i="2"/>
  <c r="F71" i="2"/>
  <c r="E71" i="2"/>
  <c r="D71" i="2"/>
  <c r="C71" i="2"/>
  <c r="F70" i="2"/>
  <c r="E70" i="2"/>
  <c r="D70" i="2"/>
  <c r="C70" i="2"/>
  <c r="F69" i="2"/>
  <c r="E69" i="2"/>
  <c r="D69" i="2"/>
  <c r="C69" i="2"/>
  <c r="F68" i="2"/>
  <c r="E68" i="2"/>
  <c r="D68" i="2"/>
  <c r="C68" i="2"/>
  <c r="F67" i="2"/>
  <c r="E67" i="2"/>
  <c r="D67" i="2"/>
  <c r="C67" i="2"/>
  <c r="F66" i="2"/>
  <c r="E66" i="2"/>
  <c r="D66" i="2"/>
  <c r="C66" i="2"/>
  <c r="F65" i="2"/>
  <c r="E65" i="2"/>
  <c r="D65" i="2"/>
  <c r="C65" i="2"/>
  <c r="F64" i="2"/>
  <c r="E64" i="2"/>
  <c r="D64" i="2"/>
  <c r="C64" i="2"/>
  <c r="F63" i="2"/>
  <c r="E63" i="2"/>
  <c r="D63" i="2"/>
  <c r="C63" i="2"/>
  <c r="F62" i="2"/>
  <c r="E62" i="2"/>
  <c r="D62" i="2"/>
  <c r="C62" i="2"/>
  <c r="F61" i="2"/>
  <c r="E61" i="2"/>
  <c r="D61" i="2"/>
  <c r="C61" i="2"/>
  <c r="F60" i="2"/>
  <c r="E60" i="2"/>
  <c r="D60" i="2"/>
  <c r="C60" i="2"/>
  <c r="F59" i="2"/>
  <c r="E59" i="2"/>
  <c r="D59" i="2"/>
  <c r="C59" i="2"/>
  <c r="F58" i="2"/>
  <c r="E58" i="2"/>
  <c r="D58" i="2"/>
  <c r="C58" i="2"/>
  <c r="F57" i="2"/>
  <c r="E57" i="2"/>
  <c r="D57" i="2"/>
  <c r="C57" i="2"/>
  <c r="F56" i="2"/>
  <c r="F72" i="2" s="1"/>
  <c r="E56" i="2"/>
  <c r="C56" i="2"/>
  <c r="H56" i="2" s="1"/>
  <c r="G49" i="2"/>
  <c r="F49" i="2"/>
  <c r="E49" i="2"/>
  <c r="D49" i="2"/>
  <c r="C49" i="2"/>
  <c r="H48" i="2"/>
  <c r="H47" i="2"/>
  <c r="H46" i="2"/>
  <c r="H45" i="2"/>
  <c r="H44" i="2"/>
  <c r="H43" i="2"/>
  <c r="H42" i="2"/>
  <c r="H41" i="2"/>
  <c r="H40" i="2"/>
  <c r="H39" i="2"/>
  <c r="H37" i="2"/>
  <c r="H36" i="2"/>
  <c r="H35" i="2"/>
  <c r="J29" i="2"/>
  <c r="I27" i="2"/>
  <c r="H27" i="2"/>
  <c r="F27" i="2"/>
  <c r="E27" i="2"/>
  <c r="D27" i="2"/>
  <c r="C27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D238" i="1"/>
  <c r="D244" i="1"/>
  <c r="D246" i="1"/>
  <c r="C237" i="1"/>
  <c r="C238" i="1"/>
  <c r="C241" i="1"/>
  <c r="C244" i="1"/>
  <c r="C247" i="1"/>
  <c r="C40" i="1"/>
  <c r="C49" i="1" s="1"/>
  <c r="D40" i="1"/>
  <c r="D49" i="1" s="1"/>
  <c r="Q17" i="41"/>
  <c r="P17" i="41"/>
  <c r="O17" i="41"/>
  <c r="M17" i="41"/>
  <c r="L17" i="41"/>
  <c r="K17" i="41"/>
  <c r="J17" i="41"/>
  <c r="I17" i="41"/>
  <c r="H17" i="41"/>
  <c r="G17" i="41"/>
  <c r="F17" i="41"/>
  <c r="E17" i="41"/>
  <c r="D17" i="41"/>
  <c r="C17" i="41"/>
  <c r="B17" i="41"/>
  <c r="J33" i="13"/>
  <c r="E22" i="13"/>
  <c r="E62" i="4"/>
  <c r="D25" i="26"/>
  <c r="D205" i="1"/>
  <c r="D215" i="1" s="1"/>
  <c r="H179" i="1"/>
  <c r="H186" i="1" s="1"/>
  <c r="D153" i="1"/>
  <c r="D160" i="1" s="1"/>
  <c r="H153" i="1"/>
  <c r="H160" i="1" s="1"/>
  <c r="H126" i="1"/>
  <c r="H133" i="1" s="1"/>
  <c r="D126" i="1"/>
  <c r="D133" i="1" s="1"/>
  <c r="H100" i="1"/>
  <c r="H108" i="1" s="1"/>
  <c r="D100" i="1"/>
  <c r="D108" i="1" s="1"/>
  <c r="H73" i="1"/>
  <c r="H80" i="1" s="1"/>
  <c r="D73" i="1"/>
  <c r="D80" i="1" s="1"/>
  <c r="H40" i="1"/>
  <c r="H49" i="1" s="1"/>
  <c r="D16" i="1"/>
  <c r="D23" i="1" s="1"/>
  <c r="H16" i="1"/>
  <c r="E27" i="10"/>
  <c r="E85" i="11"/>
  <c r="E81" i="11"/>
  <c r="E80" i="11"/>
  <c r="E79" i="11"/>
  <c r="E78" i="11"/>
  <c r="E77" i="11"/>
  <c r="E76" i="11"/>
  <c r="E75" i="11"/>
  <c r="E73" i="11"/>
  <c r="E72" i="11"/>
  <c r="C74" i="11"/>
  <c r="C84" i="11" s="1"/>
  <c r="E4" i="11"/>
  <c r="E284" i="1"/>
  <c r="G16" i="30"/>
  <c r="G15" i="30"/>
  <c r="F13" i="30"/>
  <c r="G13" i="30"/>
  <c r="F34" i="21"/>
  <c r="G34" i="21"/>
  <c r="E34" i="21"/>
  <c r="F12" i="21"/>
  <c r="G12" i="21"/>
  <c r="E12" i="21"/>
  <c r="C100" i="1"/>
  <c r="C108" i="1" s="1"/>
  <c r="E232" i="1"/>
  <c r="E224" i="1"/>
  <c r="I30" i="12"/>
  <c r="E121" i="1"/>
  <c r="D32" i="37"/>
  <c r="E16" i="7"/>
  <c r="E13" i="12"/>
  <c r="E11" i="10"/>
  <c r="E23" i="10"/>
  <c r="E20" i="10"/>
  <c r="E82" i="11"/>
  <c r="D53" i="11"/>
  <c r="D63" i="11" s="1"/>
  <c r="C53" i="11"/>
  <c r="C63" i="11" s="1"/>
  <c r="E53" i="11"/>
  <c r="E63" i="11" s="1"/>
  <c r="F53" i="11"/>
  <c r="F63" i="11" s="1"/>
  <c r="G53" i="11"/>
  <c r="G63" i="11" s="1"/>
  <c r="D74" i="11"/>
  <c r="D84" i="11" s="1"/>
  <c r="H34" i="11"/>
  <c r="H43" i="11" s="1"/>
  <c r="F7" i="28"/>
  <c r="F15" i="30"/>
  <c r="F16" i="30"/>
  <c r="E23" i="22"/>
  <c r="E22" i="26"/>
  <c r="E28" i="21"/>
  <c r="G28" i="21"/>
  <c r="F28" i="21"/>
  <c r="E24" i="21"/>
  <c r="G24" i="21"/>
  <c r="F24" i="21"/>
  <c r="F8" i="21"/>
  <c r="G8" i="21"/>
  <c r="E8" i="21"/>
  <c r="F38" i="18"/>
  <c r="G38" i="18"/>
  <c r="E26" i="36"/>
  <c r="C314" i="1"/>
  <c r="C321" i="1" s="1"/>
  <c r="H247" i="1"/>
  <c r="E247" i="1"/>
  <c r="H241" i="1"/>
  <c r="H244" i="1"/>
  <c r="H246" i="1"/>
  <c r="H237" i="1"/>
  <c r="H238" i="1"/>
  <c r="E241" i="1"/>
  <c r="F241" i="1"/>
  <c r="E242" i="1"/>
  <c r="F242" i="1"/>
  <c r="E244" i="1"/>
  <c r="F244" i="1"/>
  <c r="E246" i="1"/>
  <c r="F246" i="1"/>
  <c r="E237" i="1"/>
  <c r="F237" i="1"/>
  <c r="E238" i="1"/>
  <c r="F238" i="1"/>
  <c r="I212" i="1"/>
  <c r="I207" i="1"/>
  <c r="I206" i="1"/>
  <c r="G246" i="1"/>
  <c r="G244" i="1"/>
  <c r="G242" i="1"/>
  <c r="G247" i="1"/>
  <c r="G237" i="1"/>
  <c r="I210" i="1"/>
  <c r="I130" i="1"/>
  <c r="G241" i="1"/>
  <c r="G238" i="1"/>
  <c r="I211" i="1"/>
  <c r="I209" i="1"/>
  <c r="I208" i="1"/>
  <c r="I204" i="1"/>
  <c r="I203" i="1"/>
  <c r="C205" i="1"/>
  <c r="I185" i="1"/>
  <c r="I184" i="1"/>
  <c r="I183" i="1"/>
  <c r="I181" i="1"/>
  <c r="I180" i="1"/>
  <c r="G179" i="1"/>
  <c r="G186" i="1" s="1"/>
  <c r="I178" i="1"/>
  <c r="I177" i="1"/>
  <c r="F179" i="1"/>
  <c r="F186" i="1" s="1"/>
  <c r="E179" i="1"/>
  <c r="E186" i="1" s="1"/>
  <c r="C179" i="1"/>
  <c r="C186" i="1" s="1"/>
  <c r="I159" i="1"/>
  <c r="I158" i="1"/>
  <c r="I157" i="1"/>
  <c r="I155" i="1"/>
  <c r="I154" i="1"/>
  <c r="G153" i="1"/>
  <c r="G160" i="1" s="1"/>
  <c r="I152" i="1"/>
  <c r="I151" i="1"/>
  <c r="F153" i="1"/>
  <c r="F160" i="1" s="1"/>
  <c r="E153" i="1"/>
  <c r="E160" i="1" s="1"/>
  <c r="C153" i="1"/>
  <c r="I132" i="1"/>
  <c r="I131" i="1"/>
  <c r="I129" i="1"/>
  <c r="I128" i="1"/>
  <c r="I127" i="1"/>
  <c r="G126" i="1"/>
  <c r="G133" i="1" s="1"/>
  <c r="I125" i="1"/>
  <c r="I124" i="1"/>
  <c r="F126" i="1"/>
  <c r="F133" i="1" s="1"/>
  <c r="E126" i="1"/>
  <c r="E133" i="1" s="1"/>
  <c r="C126" i="1"/>
  <c r="I79" i="1"/>
  <c r="I78" i="1"/>
  <c r="I77" i="1"/>
  <c r="I76" i="1"/>
  <c r="I75" i="1"/>
  <c r="I74" i="1"/>
  <c r="G73" i="1"/>
  <c r="G80" i="1" s="1"/>
  <c r="I72" i="1"/>
  <c r="I71" i="1"/>
  <c r="F73" i="1"/>
  <c r="F80" i="1" s="1"/>
  <c r="E73" i="1"/>
  <c r="E80" i="1" s="1"/>
  <c r="C73" i="1"/>
  <c r="C80" i="1" s="1"/>
  <c r="I47" i="1"/>
  <c r="I41" i="1"/>
  <c r="G40" i="1"/>
  <c r="G49" i="1" s="1"/>
  <c r="I38" i="1"/>
  <c r="F40" i="1"/>
  <c r="F49" i="1" s="1"/>
  <c r="E40" i="1"/>
  <c r="E49" i="1" s="1"/>
  <c r="I22" i="1"/>
  <c r="I21" i="1"/>
  <c r="I20" i="1"/>
  <c r="I19" i="1"/>
  <c r="I18" i="1"/>
  <c r="I17" i="1"/>
  <c r="H23" i="1"/>
  <c r="G16" i="1"/>
  <c r="G23" i="1" s="1"/>
  <c r="I15" i="1"/>
  <c r="I14" i="1"/>
  <c r="F16" i="1"/>
  <c r="F23" i="1" s="1"/>
  <c r="E16" i="1"/>
  <c r="E23" i="1" s="1"/>
  <c r="C16" i="1"/>
  <c r="C23" i="1" s="1"/>
  <c r="G100" i="1"/>
  <c r="G108" i="1" s="1"/>
  <c r="I107" i="1"/>
  <c r="I106" i="1"/>
  <c r="I105" i="1"/>
  <c r="I103" i="1"/>
  <c r="I102" i="1"/>
  <c r="I101" i="1"/>
  <c r="I99" i="1"/>
  <c r="I98" i="1"/>
  <c r="E227" i="1"/>
  <c r="D43" i="11"/>
  <c r="E34" i="11"/>
  <c r="E43" i="11" s="1"/>
  <c r="F34" i="11"/>
  <c r="F43" i="11" s="1"/>
  <c r="G34" i="11"/>
  <c r="G43" i="11" s="1"/>
  <c r="C34" i="11"/>
  <c r="C43" i="11" s="1"/>
  <c r="H19" i="11"/>
  <c r="H28" i="11" s="1"/>
  <c r="D19" i="11"/>
  <c r="D28" i="11" s="1"/>
  <c r="E19" i="11"/>
  <c r="E28" i="11" s="1"/>
  <c r="F19" i="11"/>
  <c r="F28" i="11" s="1"/>
  <c r="G19" i="11"/>
  <c r="G28" i="11" s="1"/>
  <c r="C19" i="11"/>
  <c r="C28" i="11" s="1"/>
  <c r="E16" i="30"/>
  <c r="E15" i="30"/>
  <c r="E13" i="30"/>
  <c r="G48" i="18"/>
  <c r="F48" i="18"/>
  <c r="E48" i="18"/>
  <c r="E7" i="28"/>
  <c r="G5" i="27"/>
  <c r="G20" i="27"/>
  <c r="I31" i="12"/>
  <c r="F20" i="27"/>
  <c r="D13" i="30"/>
  <c r="E100" i="1"/>
  <c r="E108" i="1" s="1"/>
  <c r="F100" i="1"/>
  <c r="F108" i="1" s="1"/>
  <c r="D15" i="30"/>
  <c r="D16" i="30"/>
  <c r="E21" i="26"/>
  <c r="E23" i="26"/>
  <c r="E309" i="1"/>
  <c r="E174" i="1"/>
  <c r="E148" i="1"/>
  <c r="E93" i="1"/>
  <c r="D38" i="10"/>
  <c r="D46" i="10" s="1"/>
  <c r="E38" i="10"/>
  <c r="E46" i="10" s="1"/>
  <c r="F38" i="10"/>
  <c r="F46" i="10" s="1"/>
  <c r="G38" i="10"/>
  <c r="G46" i="10" s="1"/>
  <c r="H38" i="10"/>
  <c r="H46" i="10" s="1"/>
  <c r="I38" i="10"/>
  <c r="I46" i="10" s="1"/>
  <c r="C38" i="10"/>
  <c r="C46" i="10" s="1"/>
  <c r="J39" i="10"/>
  <c r="C289" i="1"/>
  <c r="C297" i="1" s="1"/>
  <c r="E68" i="1"/>
  <c r="E35" i="1"/>
  <c r="E11" i="1"/>
  <c r="E13" i="32"/>
  <c r="F5" i="27"/>
  <c r="F13" i="32"/>
  <c r="D13" i="32"/>
  <c r="C13" i="30"/>
  <c r="E13" i="26"/>
  <c r="C25" i="26"/>
  <c r="E25" i="26" s="1"/>
  <c r="E20" i="26"/>
  <c r="E19" i="26"/>
  <c r="E18" i="26"/>
  <c r="E17" i="26"/>
  <c r="E16" i="26"/>
  <c r="E15" i="26"/>
  <c r="E14" i="26"/>
  <c r="E12" i="26"/>
  <c r="E11" i="26"/>
  <c r="E10" i="26"/>
  <c r="E9" i="26"/>
  <c r="E8" i="26"/>
  <c r="E7" i="26"/>
  <c r="E6" i="10"/>
  <c r="D20" i="12"/>
  <c r="D29" i="12" s="1"/>
  <c r="E20" i="12"/>
  <c r="E29" i="12" s="1"/>
  <c r="F20" i="12"/>
  <c r="F29" i="12" s="1"/>
  <c r="G20" i="12"/>
  <c r="G29" i="12" s="1"/>
  <c r="H20" i="12"/>
  <c r="H29" i="12" s="1"/>
  <c r="C20" i="12"/>
  <c r="C29" i="12" s="1"/>
  <c r="F7" i="18"/>
  <c r="F13" i="18"/>
  <c r="F15" i="18"/>
  <c r="F24" i="18"/>
  <c r="F27" i="18"/>
  <c r="G27" i="18"/>
  <c r="G7" i="18"/>
  <c r="G15" i="18"/>
  <c r="G24" i="18"/>
  <c r="G13" i="18"/>
  <c r="E27" i="18"/>
  <c r="E24" i="18"/>
  <c r="E15" i="18"/>
  <c r="E13" i="18"/>
  <c r="E7" i="18"/>
  <c r="J45" i="10"/>
  <c r="J44" i="10"/>
  <c r="J43" i="10"/>
  <c r="J42" i="10"/>
  <c r="J41" i="10"/>
  <c r="J40" i="10"/>
  <c r="J37" i="10"/>
  <c r="J36" i="10"/>
  <c r="E18" i="10"/>
  <c r="E16" i="10"/>
  <c r="I28" i="12"/>
  <c r="I22" i="12"/>
  <c r="I23" i="12"/>
  <c r="I24" i="12"/>
  <c r="I25" i="12"/>
  <c r="I26" i="12"/>
  <c r="I27" i="12"/>
  <c r="I21" i="12"/>
  <c r="I19" i="12"/>
  <c r="I18" i="12"/>
  <c r="H62" i="2" l="1"/>
  <c r="H65" i="2"/>
  <c r="H69" i="2"/>
  <c r="H49" i="2"/>
  <c r="I249" i="1"/>
  <c r="E239" i="1"/>
  <c r="E250" i="1" s="1"/>
  <c r="F239" i="1"/>
  <c r="F250" i="1" s="1"/>
  <c r="D179" i="1"/>
  <c r="D186" i="1" s="1"/>
  <c r="I186" i="1" s="1"/>
  <c r="I182" i="1"/>
  <c r="I242" i="1"/>
  <c r="I247" i="1"/>
  <c r="I100" i="1"/>
  <c r="H57" i="2"/>
  <c r="H58" i="2"/>
  <c r="H70" i="2"/>
  <c r="I29" i="12"/>
  <c r="I153" i="1"/>
  <c r="I243" i="1"/>
  <c r="E5" i="10"/>
  <c r="G42" i="27"/>
  <c r="I73" i="1"/>
  <c r="I80" i="1" s="1"/>
  <c r="I205" i="1"/>
  <c r="G239" i="1"/>
  <c r="G250" i="1" s="1"/>
  <c r="I241" i="1"/>
  <c r="H239" i="1"/>
  <c r="H250" i="1" s="1"/>
  <c r="E234" i="1"/>
  <c r="I108" i="1"/>
  <c r="I248" i="1"/>
  <c r="D239" i="1"/>
  <c r="D250" i="1" s="1"/>
  <c r="H61" i="2"/>
  <c r="H66" i="2"/>
  <c r="I20" i="40"/>
  <c r="I23" i="1"/>
  <c r="E74" i="11"/>
  <c r="E84" i="11" s="1"/>
  <c r="E72" i="2"/>
  <c r="H63" i="2"/>
  <c r="H64" i="2"/>
  <c r="C215" i="1"/>
  <c r="I215" i="1" s="1"/>
  <c r="L15" i="43"/>
  <c r="K10" i="29"/>
  <c r="F42" i="27"/>
  <c r="F7" i="21"/>
  <c r="E7" i="21"/>
  <c r="E6" i="18"/>
  <c r="G6" i="18"/>
  <c r="F6" i="18"/>
  <c r="K13" i="29"/>
  <c r="J46" i="10"/>
  <c r="I240" i="1"/>
  <c r="D72" i="2"/>
  <c r="H71" i="2"/>
  <c r="E24" i="26"/>
  <c r="C160" i="1"/>
  <c r="I160" i="1" s="1"/>
  <c r="C133" i="1"/>
  <c r="I133" i="1" s="1"/>
  <c r="I126" i="1"/>
  <c r="I20" i="12"/>
  <c r="I245" i="1"/>
  <c r="I238" i="1"/>
  <c r="I246" i="1"/>
  <c r="J27" i="2"/>
  <c r="L25" i="43"/>
  <c r="J38" i="10"/>
  <c r="I16" i="1"/>
  <c r="I40" i="1"/>
  <c r="I49" i="1" s="1"/>
  <c r="G7" i="21"/>
  <c r="I244" i="1"/>
  <c r="C239" i="1"/>
  <c r="I237" i="1"/>
  <c r="C72" i="2"/>
  <c r="H59" i="2"/>
  <c r="H60" i="2"/>
  <c r="H67" i="2"/>
  <c r="H68" i="2"/>
  <c r="I179" i="1" l="1"/>
  <c r="I239" i="1"/>
  <c r="H72" i="2"/>
  <c r="C250" i="1"/>
  <c r="I250" i="1" s="1"/>
</calcChain>
</file>

<file path=xl/sharedStrings.xml><?xml version="1.0" encoding="utf-8"?>
<sst xmlns="http://schemas.openxmlformats.org/spreadsheetml/2006/main" count="1510" uniqueCount="902">
  <si>
    <t>Detské jasle</t>
  </si>
  <si>
    <t>223 002: za jasle</t>
  </si>
  <si>
    <t>223 001: ZOS 24 hod.starostlivosť</t>
  </si>
  <si>
    <t>223 001: celoročný pobyt</t>
  </si>
  <si>
    <t>Opatrovateľská služba</t>
  </si>
  <si>
    <t>223 001: opatrovateľská služba - staroba,invalitida,rozvoz stravy</t>
  </si>
  <si>
    <t>Prepravná služba</t>
  </si>
  <si>
    <t>223 001: ubytovanie a zaopatrenie</t>
  </si>
  <si>
    <t>223 001: stravovanie</t>
  </si>
  <si>
    <t>242: úroky</t>
  </si>
  <si>
    <t>292 017: vratky</t>
  </si>
  <si>
    <t>292 012: dobropisy</t>
  </si>
  <si>
    <t>Základná škola Novomeského</t>
  </si>
  <si>
    <t>Príjmy</t>
  </si>
  <si>
    <t>Výdavky</t>
  </si>
  <si>
    <t>610: Mzdy, platy, a OOV</t>
  </si>
  <si>
    <t>630: Tovary a služby</t>
  </si>
  <si>
    <t>631: Cestovné náhrady</t>
  </si>
  <si>
    <t>633: Materiál</t>
  </si>
  <si>
    <t>634: Dopravné</t>
  </si>
  <si>
    <t>636: Nájomné</t>
  </si>
  <si>
    <t>637: Služby</t>
  </si>
  <si>
    <t>640: Transfery</t>
  </si>
  <si>
    <t>Spolu</t>
  </si>
  <si>
    <t>635: Rutinná a štand.údržba</t>
  </si>
  <si>
    <t>632: Energie, voda, komun.</t>
  </si>
  <si>
    <t>212 003: Z prenajatých budov, priestorov a objektov</t>
  </si>
  <si>
    <t>223 001: Za predaj výrobkov, tovarov a služieb</t>
  </si>
  <si>
    <t>223 002: Za jasle, materské školy a školské kluby detí</t>
  </si>
  <si>
    <t>242: Z vkladov</t>
  </si>
  <si>
    <t>292 017: Vratky</t>
  </si>
  <si>
    <t>MŠ Niva</t>
  </si>
  <si>
    <t xml:space="preserve">V ý d a v k y    m a t e r s k ý ch  š k ô l </t>
  </si>
  <si>
    <t>09.1.1.1. Predškolská výchova s bežnou starostlivosťou</t>
  </si>
  <si>
    <t>Materská škola</t>
  </si>
  <si>
    <t>Počet detí</t>
  </si>
  <si>
    <t>Príjem</t>
  </si>
  <si>
    <t>MŠ Švermova</t>
  </si>
  <si>
    <t>MŠ Legionárska</t>
  </si>
  <si>
    <t>MŠ Považská</t>
  </si>
  <si>
    <t>MŠ M.Turkovej</t>
  </si>
  <si>
    <t>MŠ Soblahovská</t>
  </si>
  <si>
    <t>MŠ Šmidkeho</t>
  </si>
  <si>
    <t>MŠ Šafárikova</t>
  </si>
  <si>
    <t>MŠ J.Halašu</t>
  </si>
  <si>
    <t>MŠ Stromova</t>
  </si>
  <si>
    <t>MŠ Opatovská</t>
  </si>
  <si>
    <t>MŠ Kubranská</t>
  </si>
  <si>
    <t>MŠ Medňanského</t>
  </si>
  <si>
    <t>MŠ Pri Parku</t>
  </si>
  <si>
    <t>MŠ 28. októbra</t>
  </si>
  <si>
    <t>MŠ Na dolinách</t>
  </si>
  <si>
    <t>S P O L U:</t>
  </si>
  <si>
    <t>09.6.0.1 Školské stravovanie v predškolských zariadeniach a základných školách</t>
  </si>
  <si>
    <t>Základná škola Kubranská</t>
  </si>
  <si>
    <t>Základná škola Na dolinách</t>
  </si>
  <si>
    <t>Základná škola Bezruča</t>
  </si>
  <si>
    <t>Základná škola Hodžova</t>
  </si>
  <si>
    <t>Základná škola Východná</t>
  </si>
  <si>
    <t>Základná škola Dlhé Hony</t>
  </si>
  <si>
    <t>Základná škola Veľkomoravská</t>
  </si>
  <si>
    <t>292 012: Z dobropisov</t>
  </si>
  <si>
    <t>v EUR</t>
  </si>
  <si>
    <t>Ukazovateľ</t>
  </si>
  <si>
    <t>1.</t>
  </si>
  <si>
    <t>Dlhodobý nehmotný majetok</t>
  </si>
  <si>
    <t>2.</t>
  </si>
  <si>
    <t>Dlhodobý hmotný majetok</t>
  </si>
  <si>
    <t>3.</t>
  </si>
  <si>
    <t>Dlhodobý finančný majetok</t>
  </si>
  <si>
    <t>4.</t>
  </si>
  <si>
    <t>Zásoby</t>
  </si>
  <si>
    <t>5.</t>
  </si>
  <si>
    <t>Zúčtovanie medzi subjektami ver.správy</t>
  </si>
  <si>
    <t>6.</t>
  </si>
  <si>
    <t>Pohľadávky</t>
  </si>
  <si>
    <t>7.</t>
  </si>
  <si>
    <t>Finančný majetok</t>
  </si>
  <si>
    <t>8.</t>
  </si>
  <si>
    <t>Náklady budúcich období</t>
  </si>
  <si>
    <t>9.</t>
  </si>
  <si>
    <t>Príjmy budúcich období</t>
  </si>
  <si>
    <t>A K T Í V A  celkom</t>
  </si>
  <si>
    <t>10.</t>
  </si>
  <si>
    <t>Oceňovacie rozdiely</t>
  </si>
  <si>
    <t>11.</t>
  </si>
  <si>
    <t>12.</t>
  </si>
  <si>
    <t>Rezervy</t>
  </si>
  <si>
    <t>13.</t>
  </si>
  <si>
    <t>14.</t>
  </si>
  <si>
    <t>Dlhodobé záväzky</t>
  </si>
  <si>
    <t>15.</t>
  </si>
  <si>
    <t>Krátkodobé záväzky</t>
  </si>
  <si>
    <t>16.</t>
  </si>
  <si>
    <t>Výdavky budúcich období</t>
  </si>
  <si>
    <t>17.</t>
  </si>
  <si>
    <t>Výnosy budúcich období</t>
  </si>
  <si>
    <t>18.</t>
  </si>
  <si>
    <t>Bankové úvery a ostatné prijaté výpomoci</t>
  </si>
  <si>
    <t>P A S Í V A   celkom</t>
  </si>
  <si>
    <t>Bežné výdavky spolu</t>
  </si>
  <si>
    <t>Dopravné</t>
  </si>
  <si>
    <t>Rutinná a štandardná údržba</t>
  </si>
  <si>
    <t>Služby</t>
  </si>
  <si>
    <t>SPOLU</t>
  </si>
  <si>
    <t>09.6.0.1</t>
  </si>
  <si>
    <t>P.č.</t>
  </si>
  <si>
    <t>Príjemca dotácie</t>
  </si>
  <si>
    <t>Účel dotácie</t>
  </si>
  <si>
    <t>Výška dotácie</t>
  </si>
  <si>
    <t>210: Príjmy z podnikania a vlastníctva majetku</t>
  </si>
  <si>
    <t>Bežné výdavky</t>
  </si>
  <si>
    <t>Centrum voľného času</t>
  </si>
  <si>
    <t>223 002: poplatky rodičov za letné tábory</t>
  </si>
  <si>
    <t>212 003: Príjmy z prenajatých budov, priestorov a objektov</t>
  </si>
  <si>
    <t>223 002: Poplatky za jasle, MŠ a školské kluby detí</t>
  </si>
  <si>
    <t>292 019: Z refundácie</t>
  </si>
  <si>
    <t>Hmotná núdza</t>
  </si>
  <si>
    <t>Školské zariadenia mesta Trenčín m.r.o.</t>
  </si>
  <si>
    <t>Zariadenie opatrovateľskej služby</t>
  </si>
  <si>
    <t>223 001: denný a týždenný pobyt</t>
  </si>
  <si>
    <t>223 003: za stravné detské jasle</t>
  </si>
  <si>
    <t>223 003: za stravné materská škola</t>
  </si>
  <si>
    <t>Sociálne služby mesta Trenčín m.r.o.</t>
  </si>
  <si>
    <t>Príjmy spolu:</t>
  </si>
  <si>
    <t>223001 - prepravná služba</t>
  </si>
  <si>
    <t>Zariadenie pre seniorov</t>
  </si>
  <si>
    <t>Ostatné príjmy</t>
  </si>
  <si>
    <t>Kapitálové výdavky spolu</t>
  </si>
  <si>
    <t>Mestské hospodárstvo a správa lesov m.r.o.</t>
  </si>
  <si>
    <t>311: Granty</t>
  </si>
  <si>
    <t>Základné školy spolu</t>
  </si>
  <si>
    <t>Schválený rozpočet</t>
  </si>
  <si>
    <t xml:space="preserve">Upravený rozpočet </t>
  </si>
  <si>
    <t>Plnenie</t>
  </si>
  <si>
    <t>01</t>
  </si>
  <si>
    <t>Všeobecné verejné služby</t>
  </si>
  <si>
    <t>Obce</t>
  </si>
  <si>
    <t>01.1.2.</t>
  </si>
  <si>
    <t>Finančná a rozpočtová oblasť</t>
  </si>
  <si>
    <t>01.7.0.</t>
  </si>
  <si>
    <t>Transakcia verejného dlhu</t>
  </si>
  <si>
    <t>01.3.3.</t>
  </si>
  <si>
    <t>Iné všeobecné služby</t>
  </si>
  <si>
    <t>01.6.0.</t>
  </si>
  <si>
    <t>Vš.verejné služby inde neklas.</t>
  </si>
  <si>
    <t>02</t>
  </si>
  <si>
    <t>Obrana</t>
  </si>
  <si>
    <t>02.2.0.</t>
  </si>
  <si>
    <t>Civilná obrana</t>
  </si>
  <si>
    <t>03</t>
  </si>
  <si>
    <t>Verejný poriadok</t>
  </si>
  <si>
    <t>03.1.0.</t>
  </si>
  <si>
    <t>Policajné služby</t>
  </si>
  <si>
    <t>03.2.0.</t>
  </si>
  <si>
    <t>Ochrana pred požiarmi</t>
  </si>
  <si>
    <t>04</t>
  </si>
  <si>
    <t>Ekonomická oblasť</t>
  </si>
  <si>
    <t>04.2.2.</t>
  </si>
  <si>
    <t>Lesníctvo</t>
  </si>
  <si>
    <t>04.4.3.</t>
  </si>
  <si>
    <t>Výstavba</t>
  </si>
  <si>
    <t>04.5.1.</t>
  </si>
  <si>
    <t>Správa a údržba ciest</t>
  </si>
  <si>
    <t>04.7.3.</t>
  </si>
  <si>
    <t>Cestovný ruch</t>
  </si>
  <si>
    <t>05</t>
  </si>
  <si>
    <t>Ochrana životného prostredia</t>
  </si>
  <si>
    <t>05.1.0.</t>
  </si>
  <si>
    <t>Nakladanie s odpadmi</t>
  </si>
  <si>
    <t>05.6.0.</t>
  </si>
  <si>
    <t>Ochrana ŽP inde neklasifikovaná</t>
  </si>
  <si>
    <t>06</t>
  </si>
  <si>
    <t>Bývanie a občianska vybavenosť</t>
  </si>
  <si>
    <t>06.1.0.</t>
  </si>
  <si>
    <t>Rozvoj bývania</t>
  </si>
  <si>
    <t>06.2.0.</t>
  </si>
  <si>
    <t>Rozvoj obcí</t>
  </si>
  <si>
    <t>06.4.0.</t>
  </si>
  <si>
    <t>Verejné osvetlenie</t>
  </si>
  <si>
    <t>06.6.0.</t>
  </si>
  <si>
    <t>08</t>
  </si>
  <si>
    <t>Rekreácia, kultúra, náboženstvo</t>
  </si>
  <si>
    <t>08.1.0.</t>
  </si>
  <si>
    <t>Rekreačné a športové služby</t>
  </si>
  <si>
    <t>Múzeá a galérie</t>
  </si>
  <si>
    <t>Ostatné kultúrne služby</t>
  </si>
  <si>
    <t>08.3.0.</t>
  </si>
  <si>
    <t>TV vysielanie, hlásnik</t>
  </si>
  <si>
    <t>08.4.0.</t>
  </si>
  <si>
    <t>Obradné siene + nábož.</t>
  </si>
  <si>
    <t>09</t>
  </si>
  <si>
    <t>Vzdelávanie</t>
  </si>
  <si>
    <t>09.1.1.1.</t>
  </si>
  <si>
    <t>Predškolská výchova s bežnou starostl.</t>
  </si>
  <si>
    <t>09.1.2.1.</t>
  </si>
  <si>
    <t>Základné vzdelanie s bežnou starostl.</t>
  </si>
  <si>
    <t>09.5.0.</t>
  </si>
  <si>
    <t>Vzdelávanie nedef.podľa úrovne</t>
  </si>
  <si>
    <t>09.6.0.1.</t>
  </si>
  <si>
    <t>Školské stravovanie</t>
  </si>
  <si>
    <t>Sociálne zabezpečenie</t>
  </si>
  <si>
    <t>Zariadenia sociálnych služieb</t>
  </si>
  <si>
    <t>10.7.0.</t>
  </si>
  <si>
    <t>Soc.pomoc občanom v hm.a soc.núdzi</t>
  </si>
  <si>
    <t>10.9.0.</t>
  </si>
  <si>
    <t>Soc.zabezpečenie inde neklas.</t>
  </si>
  <si>
    <t>Kapitálové výdavky</t>
  </si>
  <si>
    <t>Mzdy, platy, služobné príjmy  a ostatné osobné vyrovnania</t>
  </si>
  <si>
    <t xml:space="preserve">Poistné a príspevok do poisťovní </t>
  </si>
  <si>
    <t>Tovary a služby</t>
  </si>
  <si>
    <t>Bežné transfery</t>
  </si>
  <si>
    <t>Obstarávanie kapitálových aktív</t>
  </si>
  <si>
    <t>Cestovné náhrady</t>
  </si>
  <si>
    <t>Energie, voda a komunikácie</t>
  </si>
  <si>
    <t>Materiál</t>
  </si>
  <si>
    <t>Nájomné za nájom</t>
  </si>
  <si>
    <t>Nákup pozemkov a nehm.aktív</t>
  </si>
  <si>
    <t>Nákup budov, objektov alebo ich častí</t>
  </si>
  <si>
    <t>Nákup strojov, prístrojov, zariadení, techniky a náradia</t>
  </si>
  <si>
    <t>nákup dopravných prostriedkov</t>
  </si>
  <si>
    <t>prípravná a projektová dokumentácia</t>
  </si>
  <si>
    <t>Realizácia stavieb a ich tech.zhodnotenia</t>
  </si>
  <si>
    <t>ZUŠ</t>
  </si>
  <si>
    <t>CVČ</t>
  </si>
  <si>
    <t>Ďalšie sociálne služby -inval.a ŤZP</t>
  </si>
  <si>
    <t>223 003: za stravné zamestnanci</t>
  </si>
  <si>
    <t>Krízové centrum</t>
  </si>
  <si>
    <t>223001 - krízové centrum</t>
  </si>
  <si>
    <t>Poskytovateľ dotácie</t>
  </si>
  <si>
    <t>Druh dotácie</t>
  </si>
  <si>
    <t>Výška dotácie v EUR</t>
  </si>
  <si>
    <t>+ nárast</t>
  </si>
  <si>
    <t>- pokles</t>
  </si>
  <si>
    <t>Daň z nehnuteľností</t>
  </si>
  <si>
    <t>Daň za psa</t>
  </si>
  <si>
    <t>Daň z predaja alk. nápojov a tabak. výrobkov</t>
  </si>
  <si>
    <t>Daň z reklamy</t>
  </si>
  <si>
    <t xml:space="preserve">Daň za užívanie verejného priestranstva </t>
  </si>
  <si>
    <t>Daň zo vstupného</t>
  </si>
  <si>
    <t>Miestny poplatok za KO a DSO</t>
  </si>
  <si>
    <t>Nájomné zmluvy</t>
  </si>
  <si>
    <t>Z predaja a nájmu bytov a nebyt. priestorov</t>
  </si>
  <si>
    <t>Pokuty</t>
  </si>
  <si>
    <t>Z protialkoholickej záchytnej izby</t>
  </si>
  <si>
    <t>Za znečisťovanie ovzdušia</t>
  </si>
  <si>
    <t xml:space="preserve">Z lotérií a iných podobných hier </t>
  </si>
  <si>
    <t>Daň za ubytovanie</t>
  </si>
  <si>
    <t>Dotácie na školstvo</t>
  </si>
  <si>
    <t>Ostatné dotácie</t>
  </si>
  <si>
    <t xml:space="preserve">Zmluva č. </t>
  </si>
  <si>
    <t>Splátky</t>
  </si>
  <si>
    <t>zo dňa</t>
  </si>
  <si>
    <t>počet obyvateľov k 31.12.</t>
  </si>
  <si>
    <t>Dlhová služba v tis. €</t>
  </si>
  <si>
    <t>Splátky úverov a úrokov v tis. €</t>
  </si>
  <si>
    <t>dlhová služba na 1 obyvateľa v €</t>
  </si>
  <si>
    <t>Bežné príjmy v tis. €</t>
  </si>
  <si>
    <t xml:space="preserve"> V súlade s § 17, ods. 6 zákona č.583/2004 Z.z. o rozpočtových pravidlách územnej samosprávy a o zmene a doplnení </t>
  </si>
  <si>
    <t>niektorých zákonov v znení neskorších predpisov obec môže na plnenie svojich úloh prijať návratné zdroje financovania</t>
  </si>
  <si>
    <t>len ak:</t>
  </si>
  <si>
    <t>Príjmové operácie spolu</t>
  </si>
  <si>
    <t>Odplata za postúpené pohľadávky</t>
  </si>
  <si>
    <t>Výdavkové operácie spolu</t>
  </si>
  <si>
    <t>Splácanie tuzemskej istiny -  z bankových úverov dlhodobých</t>
  </si>
  <si>
    <t>Splácanie tuzemskej istiny -  z ostatných úverov, pôžičiek a finančných výpomocí dlhodobých</t>
  </si>
  <si>
    <t>Bankové úvery dlhodobé</t>
  </si>
  <si>
    <t>Použitie rezervného fondu</t>
  </si>
  <si>
    <t>Príloha č.1</t>
  </si>
  <si>
    <t>Príloha č.2</t>
  </si>
  <si>
    <t>Príloha č.3</t>
  </si>
  <si>
    <t>Príloha č.4</t>
  </si>
  <si>
    <t>Príloha č.8</t>
  </si>
  <si>
    <t>Príloha č.12</t>
  </si>
  <si>
    <t>Príloha č.16</t>
  </si>
  <si>
    <t>Príloha č.17</t>
  </si>
  <si>
    <t xml:space="preserve">Bežné výdavky </t>
  </si>
  <si>
    <t>631: Cestovné</t>
  </si>
  <si>
    <t>292 027: Iné</t>
  </si>
  <si>
    <t>312 001: Tuzemské bežné transfery</t>
  </si>
  <si>
    <t>Neuhradené faktúry</t>
  </si>
  <si>
    <t>Podnikanie - KIC</t>
  </si>
  <si>
    <t>312 011: Tuzemské transfery</t>
  </si>
  <si>
    <t>Školské stravovanie v predškolských zariadeniach a základných školách</t>
  </si>
  <si>
    <t>Príloha č. 14</t>
  </si>
  <si>
    <t>Príloha č.18</t>
  </si>
  <si>
    <t>292 019: príjmy z refundácie</t>
  </si>
  <si>
    <t>242: Úroky</t>
  </si>
  <si>
    <t>292012: Príjem z dobropisov</t>
  </si>
  <si>
    <t>Spolu výdavky materských škôl (predškolská výchova + stravovanie)</t>
  </si>
  <si>
    <t>09.6.0.</t>
  </si>
  <si>
    <t>Poskytovateľ</t>
  </si>
  <si>
    <t xml:space="preserve">Výška </t>
  </si>
  <si>
    <t xml:space="preserve">1.splátka </t>
  </si>
  <si>
    <t>Splátky spolu od 1.splátky</t>
  </si>
  <si>
    <t xml:space="preserve">Splatnosť </t>
  </si>
  <si>
    <t xml:space="preserve">Zostatok </t>
  </si>
  <si>
    <t>vstupuje do dlhovej služby</t>
  </si>
  <si>
    <t>15.1.2009</t>
  </si>
  <si>
    <t>vždy 15.v mesiaci</t>
  </si>
  <si>
    <t>18.12.2007</t>
  </si>
  <si>
    <t>mesačne 33 428,69 €</t>
  </si>
  <si>
    <t>27.5.2008</t>
  </si>
  <si>
    <t>mesačne 23 347,29 €</t>
  </si>
  <si>
    <t>22.8.2008</t>
  </si>
  <si>
    <t>mesačne 1 284,41 €</t>
  </si>
  <si>
    <t>mesačne 5 351,72 €</t>
  </si>
  <si>
    <t>vždy posl. v mesiaci</t>
  </si>
  <si>
    <t>dodatok 1,2,3</t>
  </si>
  <si>
    <t>31.1.2011</t>
  </si>
  <si>
    <t>19.8.2010</t>
  </si>
  <si>
    <t>mesačne 4 889,76 €</t>
  </si>
  <si>
    <t>7.7.2010</t>
  </si>
  <si>
    <t>mesačne 10 499,09 €</t>
  </si>
  <si>
    <t>Splácanie úrokov</t>
  </si>
  <si>
    <t>ZŠ Dlhé Hony</t>
  </si>
  <si>
    <t>ZŠ Hodžova</t>
  </si>
  <si>
    <t>ZŠ Kubranská</t>
  </si>
  <si>
    <t>ZŠ Novomeského</t>
  </si>
  <si>
    <t>ZŠ Potočná</t>
  </si>
  <si>
    <t>ZŠ Veľkomoravská</t>
  </si>
  <si>
    <t>ZŠ Východná</t>
  </si>
  <si>
    <t>Vychovávatelia</t>
  </si>
  <si>
    <t>Úvery</t>
  </si>
  <si>
    <t>Poskytovateľ úveru</t>
  </si>
  <si>
    <t>Výška poskytnutého úveru</t>
  </si>
  <si>
    <t>1.splátka úveru</t>
  </si>
  <si>
    <t>Splátky spolu od 1.splátky úveru</t>
  </si>
  <si>
    <t>Splatnosť úveru</t>
  </si>
  <si>
    <t xml:space="preserve">Zostatok úveru </t>
  </si>
  <si>
    <t>Štátny fond rozvoja bývania</t>
  </si>
  <si>
    <t>úver nevstupuje do dlhovej služby</t>
  </si>
  <si>
    <t>309/308/2002</t>
  </si>
  <si>
    <t>mesačne vrátane úroku</t>
  </si>
  <si>
    <t>Slovenská sporiteľňa a.s.</t>
  </si>
  <si>
    <t>úver vstupuje do dlhovej služby</t>
  </si>
  <si>
    <t>31.1.2010</t>
  </si>
  <si>
    <t>31.1.2014</t>
  </si>
  <si>
    <t>mesačne: 10 530 €</t>
  </si>
  <si>
    <t>posledná: 10 110 €</t>
  </si>
  <si>
    <t>Československá obchodná banka a.s.</t>
  </si>
  <si>
    <t xml:space="preserve">Tatrabanka a.s. </t>
  </si>
  <si>
    <t>S00912/2013</t>
  </si>
  <si>
    <t>mesačne: 12 500 €</t>
  </si>
  <si>
    <t>posledná: 12 500 €</t>
  </si>
  <si>
    <t>S01545/2014</t>
  </si>
  <si>
    <t>31.1.2015</t>
  </si>
  <si>
    <t>posledná: 10 784 €</t>
  </si>
  <si>
    <t>0840/14/80226</t>
  </si>
  <si>
    <t>mesačné: 5.681,33 €</t>
  </si>
  <si>
    <t>posledná: 5.681,73 €</t>
  </si>
  <si>
    <t>Príloha č.6</t>
  </si>
  <si>
    <t>Príloha č.10</t>
  </si>
  <si>
    <t>Príloha č.11</t>
  </si>
  <si>
    <t>Obradné siene + náboženstvo</t>
  </si>
  <si>
    <t xml:space="preserve">Na konci roka 2013 bol prijatý nový zákon o rozpočtových pravidlách územnej samosprávy v znení neskorších predpisov, ktorý sprísnil hranice možného zadlženia samospráv. Do roku 2014 sa do dlhovej služby definovanej zákonom počítali len bankové úvery, od 1.1.2014 sa dlhová služba  rozšírila o investičné dodávateľské úvery. Maximálna možná výška dlhovej služby je stanovená na 60% bežných príjmov predchádzajúceho rozpočtového roka. </t>
  </si>
  <si>
    <t>09.1.2.1.   Primárne vzdelávanie s bežnou starostlivosťou</t>
  </si>
  <si>
    <t>09.2.1.1. Nižšie sekundárne vzdelávanie všeobecné s bežnou starostlivosťou</t>
  </si>
  <si>
    <t>09.5.0. Zar. pre záujmové vzdelávanie</t>
  </si>
  <si>
    <t>09.6.0.2. Školské stravovanie I.stupeň</t>
  </si>
  <si>
    <t>09.6.0.3. Školské stravovanie II.stupeň</t>
  </si>
  <si>
    <t>10.4.0. Soc.pomoc obč.núdzi</t>
  </si>
  <si>
    <t>292 012: z dobropisov</t>
  </si>
  <si>
    <t>636: Prenájom</t>
  </si>
  <si>
    <t>09.5.0. Zar.pre záujmové vzdelávanie</t>
  </si>
  <si>
    <t>01.1.1.</t>
  </si>
  <si>
    <t>08.2.0.</t>
  </si>
  <si>
    <t>09.2.1.1.</t>
  </si>
  <si>
    <t>Nižšie sekundárne vzdelávanie s bežnou starostlivosťou</t>
  </si>
  <si>
    <t>09.6.0.2.</t>
  </si>
  <si>
    <t>Školské stravovanie I.stupeň</t>
  </si>
  <si>
    <t>09.6.0.3.</t>
  </si>
  <si>
    <t>Školské stravovanie II.stupeň</t>
  </si>
  <si>
    <t>09.8.0.</t>
  </si>
  <si>
    <t>Vzdelávanie inde neklasifikované</t>
  </si>
  <si>
    <t>10.1.2.</t>
  </si>
  <si>
    <t>10.2.0.</t>
  </si>
  <si>
    <t>10.4.0.</t>
  </si>
  <si>
    <t>Rodina a deti</t>
  </si>
  <si>
    <t>0499/15/80226</t>
  </si>
  <si>
    <t>mesačne 20.012,24 €</t>
  </si>
  <si>
    <t>posledná 20.012,24 €</t>
  </si>
  <si>
    <t>mesačne: 10 834 €</t>
  </si>
  <si>
    <t>S02531/2015</t>
  </si>
  <si>
    <t>29.1.2016</t>
  </si>
  <si>
    <t>mesačne: 15 000 €</t>
  </si>
  <si>
    <t>posledná 15 000 €</t>
  </si>
  <si>
    <t>Dodávateľské investičné úvery</t>
  </si>
  <si>
    <t>mesačne 8 022,88 €</t>
  </si>
  <si>
    <t>mesačne 5 603,35 €</t>
  </si>
  <si>
    <t>Podiel dlhu na bežných príjmoch predchádzajúceho roka*</t>
  </si>
  <si>
    <t>Podiel splátok úverov a úrokov na bežných príjmoch predch.roka **</t>
  </si>
  <si>
    <t>1. - 4.r.</t>
  </si>
  <si>
    <t>5. - 9.r.</t>
  </si>
  <si>
    <t>spolu žiakov školy</t>
  </si>
  <si>
    <t>porovnanie s min. r.</t>
  </si>
  <si>
    <t>počet tried</t>
  </si>
  <si>
    <t xml:space="preserve">ŠKD              </t>
  </si>
  <si>
    <t>Bezručova</t>
  </si>
  <si>
    <t>Dlhé Hony</t>
  </si>
  <si>
    <t>Hodžova</t>
  </si>
  <si>
    <t>Kubranská</t>
  </si>
  <si>
    <t>Na dolinách</t>
  </si>
  <si>
    <t>Novomeského</t>
  </si>
  <si>
    <t>Potočná 86</t>
  </si>
  <si>
    <t>Veľkomoravská</t>
  </si>
  <si>
    <t>Východná</t>
  </si>
  <si>
    <t>Dotácie pre mládež</t>
  </si>
  <si>
    <t>Dotácie na výnimočné akcie</t>
  </si>
  <si>
    <t xml:space="preserve"> </t>
  </si>
  <si>
    <t>k 31.12.2016</t>
  </si>
  <si>
    <t>222: Pokuty, penále a iné sankcie</t>
  </si>
  <si>
    <t>292 006: Z náhrad z poistného plnenia</t>
  </si>
  <si>
    <t>212003 - prenájom</t>
  </si>
  <si>
    <t>212003: príjmy z prenajatých budov, priestorov (ZPS)</t>
  </si>
  <si>
    <t>312001: Transfer - IA MPSVaR SR</t>
  </si>
  <si>
    <t>223 001: za predaj výrobkov, tovarov a služieb</t>
  </si>
  <si>
    <t>223 004: Za prebytočný hnuteľný majetok</t>
  </si>
  <si>
    <t>292 017: Z vratiek</t>
  </si>
  <si>
    <t xml:space="preserve">Príjemca dotácie </t>
  </si>
  <si>
    <t>Komorný orchester mesta Trenčín</t>
  </si>
  <si>
    <t>Tanečná skupina Goonies</t>
  </si>
  <si>
    <t>Ing. Katarína Vidal</t>
  </si>
  <si>
    <t>Tanečný klub Aura Dance</t>
  </si>
  <si>
    <t>Projekt Slamka o.z.</t>
  </si>
  <si>
    <t>Slovenský zväz telesne postihnutých, ZO 17</t>
  </si>
  <si>
    <t>Kultúrne centrum Sihoť</t>
  </si>
  <si>
    <t>Príjemca dotácie a názov projektu</t>
  </si>
  <si>
    <t>223 001: Réžia - cudzí stravníci</t>
  </si>
  <si>
    <t>292017: Z vratiek</t>
  </si>
  <si>
    <t>717: Realizácia stavieb</t>
  </si>
  <si>
    <t>10</t>
  </si>
  <si>
    <t>Ostatné kapitálové výdavky</t>
  </si>
  <si>
    <t>Kapitálové transfery</t>
  </si>
  <si>
    <t>1187/CC/16</t>
  </si>
  <si>
    <t>dodatok č.1,2,3,4,5,6,7</t>
  </si>
  <si>
    <t>1186/CC/16</t>
  </si>
  <si>
    <t>dodatok č.1,2,3</t>
  </si>
  <si>
    <t>1190/CC/16</t>
  </si>
  <si>
    <t>31.1.2017</t>
  </si>
  <si>
    <t>mesačne: 8 334 €</t>
  </si>
  <si>
    <t>posledná: 8 254 €</t>
  </si>
  <si>
    <t>Pedagogickí zamestnanci</t>
  </si>
  <si>
    <t>Odborní zamestnanci</t>
  </si>
  <si>
    <t>Asistenti učiteľa</t>
  </si>
  <si>
    <t>Nepedagogickí zamestnanci</t>
  </si>
  <si>
    <t>Zamestnanci školskej jedálne</t>
  </si>
  <si>
    <t>Spolu zamestnancov</t>
  </si>
  <si>
    <t>ZŠ Bezručova</t>
  </si>
  <si>
    <t>ZŠ Na dolinách</t>
  </si>
  <si>
    <t>SZP</t>
  </si>
  <si>
    <t>Dátum vzniku:</t>
  </si>
  <si>
    <t>Príloha č. 7</t>
  </si>
  <si>
    <t xml:space="preserve">Zostatok prostriedkov z predchádzajúcich rokov - nevyčerpané dotácie </t>
  </si>
  <si>
    <t>Mestské hospodárstvo a správa lesov, Soblahovská 65, Trenčín</t>
  </si>
  <si>
    <t>Sociálne služby mesta Trenčín, Piaristická 42, Trenčín</t>
  </si>
  <si>
    <t>Školské zariadenia mesta Trenčín, Kubranská cesta 20, Trenčín</t>
  </si>
  <si>
    <t>Základná umelecká škola Karola Pádivého, Nám.SNP 2, Trenčín</t>
  </si>
  <si>
    <t>Centrum voľného času Trenčín, Východná č.9, Trenčín</t>
  </si>
  <si>
    <t>ZŠ Veľkomoravská, Veľkomoravská č.12, Trenčín</t>
  </si>
  <si>
    <t>ZŠ Dlhé Hony, Dlhé Hony č.1, Trenčín</t>
  </si>
  <si>
    <t>ZŠ Bezručova, Bezručova č.66, Trenčín</t>
  </si>
  <si>
    <t>ZŠ Hodžova, Hodžova č.37, Trenčín</t>
  </si>
  <si>
    <t>ZŠ L. Novomeského, L.Novomeského č.11, Trenčín</t>
  </si>
  <si>
    <t>ZŠ Východná, Východná č.9, Trenčín</t>
  </si>
  <si>
    <t>ZŠ Na dolinách, Na dolinách 27, Trenčín</t>
  </si>
  <si>
    <t>ZŠ Kubranská, Kubranská 80</t>
  </si>
  <si>
    <t>MŠ Šafárikova, Šafárikova 11, Trenčín</t>
  </si>
  <si>
    <t>Príloha č.5</t>
  </si>
  <si>
    <t>Príloha č.9</t>
  </si>
  <si>
    <t>Príloha č.21</t>
  </si>
  <si>
    <t>292 012: príjme z dobropisov</t>
  </si>
  <si>
    <t>Bežné a kapitálové  príjmy</t>
  </si>
  <si>
    <t>231: Príjem z predaja kapitálových aktív</t>
  </si>
  <si>
    <t>223 001: za zber surovín</t>
  </si>
  <si>
    <t>Prijaté bežné dotácie v roku 2017</t>
  </si>
  <si>
    <t>Prijaté kapitálové dotácie v roku 2017</t>
  </si>
  <si>
    <t>Dotácie v oblasti športu a mládeže na činnosť v roku 2017</t>
  </si>
  <si>
    <t>Dotácie v oblasti športu a mládeže v roku 2017</t>
  </si>
  <si>
    <t>Dotácie v  oblasti kultúry  v roku 2017</t>
  </si>
  <si>
    <t>Dotácie v sociálnej oblasti v roku 2017</t>
  </si>
  <si>
    <t>Dotácie v  oblasti školstva  v roku 2017</t>
  </si>
  <si>
    <t>k 31.12.2017</t>
  </si>
  <si>
    <t>Pohľadávky Mesta Trenčín k 31.12.2017</t>
  </si>
  <si>
    <t>Bežné výdavky podľa funkčnej klasifikácie k 31.12.2017</t>
  </si>
  <si>
    <t>Kapitálové výdavky podľa funkčnej klasifikácie k 31.12.2017</t>
  </si>
  <si>
    <t>Bežné a kapitálové výdavky podľa ekonomickej  klasifikácie k 31.12.2017</t>
  </si>
  <si>
    <t>Finančné operácie podľa ekonomickej  klasifikácie k 31.12.2017</t>
  </si>
  <si>
    <t xml:space="preserve">1. </t>
  </si>
  <si>
    <t>Rodičovské združenie pri ZUŠ Trenčín</t>
  </si>
  <si>
    <t>XV. Ročník súťaže Pieseň Lýdie Fajtovej</t>
  </si>
  <si>
    <t>Folklórny súbor Nadšenci</t>
  </si>
  <si>
    <t>10. výročie FS nadšenci v spojení s tanečným domom</t>
  </si>
  <si>
    <t>BEŇADIK neinvestičný fond</t>
  </si>
  <si>
    <t>Benefičný Mariánsky koncert</t>
  </si>
  <si>
    <t>VW Chrobák Klub Trenčín</t>
  </si>
  <si>
    <t>4. medzinárodný zraz vzduchom chladených VW a ich priateľov</t>
  </si>
  <si>
    <t>Detský folklórny súbor Kornička</t>
  </si>
  <si>
    <t xml:space="preserve">Dobre nech je tomu domu </t>
  </si>
  <si>
    <t>Dychová hudba TEXTILANKA</t>
  </si>
  <si>
    <t>10. Zlatovský festival dychových hudieb</t>
  </si>
  <si>
    <t xml:space="preserve">Občianske združenie Hudobné aktivity </t>
  </si>
  <si>
    <t>Vystúpenie "Vocal group Mosaique" z Cran Gevriér</t>
  </si>
  <si>
    <t>Seniorklub Družba Trenčín</t>
  </si>
  <si>
    <t>Október - mesiac úcty k starším - naše spevy a tance III</t>
  </si>
  <si>
    <t>Renesančné Vianoce</t>
  </si>
  <si>
    <t xml:space="preserve">Ad Fontes Musicae - K prameňom hudby </t>
  </si>
  <si>
    <t>Občianske združenia JUŽANIA - RC Južanček, o.z.</t>
  </si>
  <si>
    <t>Deň rodiny v Trenčíne 2017</t>
  </si>
  <si>
    <t>X - mas dance show</t>
  </si>
  <si>
    <t>Trenčianska nadácia</t>
  </si>
  <si>
    <t>Otvor srdce, daruj knihu</t>
  </si>
  <si>
    <t>14-</t>
  </si>
  <si>
    <t xml:space="preserve">Dobrý bazár </t>
  </si>
  <si>
    <t>Nová Vlna</t>
  </si>
  <si>
    <t xml:space="preserve">Pravidelné výstavy súčasného vizuálneho umenia </t>
  </si>
  <si>
    <t>Kultúrne centrum Kubra</t>
  </si>
  <si>
    <t>Výstavy a tvorivé dielne pre deti</t>
  </si>
  <si>
    <t>Činnosť FS Kubra - Zachovávanie tradícií</t>
  </si>
  <si>
    <t xml:space="preserve">o.z.Džamál </t>
  </si>
  <si>
    <t>Laugaricio orient festival 2017</t>
  </si>
  <si>
    <t>19.</t>
  </si>
  <si>
    <t xml:space="preserve">Trenčianska jazzová spoločnosť </t>
  </si>
  <si>
    <t>Jazz v meste 2017</t>
  </si>
  <si>
    <t>20.</t>
  </si>
  <si>
    <t>RC Slniečko - o.z.</t>
  </si>
  <si>
    <t>Október - mesiac úcty k starším</t>
  </si>
  <si>
    <t>21.</t>
  </si>
  <si>
    <t>Deň detí v Záblatí včera a dnes 2017</t>
  </si>
  <si>
    <t>22.</t>
  </si>
  <si>
    <t>Zachovávanie tradícií a zvyklostí v mestskej časti Záblatie</t>
  </si>
  <si>
    <t>23.</t>
  </si>
  <si>
    <t>Zvyky zimného obdobia</t>
  </si>
  <si>
    <t>24.</t>
  </si>
  <si>
    <t>Veselé Zlatovce, o.z.</t>
  </si>
  <si>
    <t>Zachovávanie kultúrnych tradícií a zvyklostí v mestskej časti Zlatovce</t>
  </si>
  <si>
    <t>25.</t>
  </si>
  <si>
    <t>Tanečná rozprávka Vianoc 2017</t>
  </si>
  <si>
    <t>26.</t>
  </si>
  <si>
    <t>TEDex Trenčín 2017</t>
  </si>
  <si>
    <t>27.</t>
  </si>
  <si>
    <t>Činnosť FS v roku 2017</t>
  </si>
  <si>
    <t>28.</t>
  </si>
  <si>
    <t>Činnosť DFS v roku 2017</t>
  </si>
  <si>
    <t>29.</t>
  </si>
  <si>
    <t>Detský folklórny súbor Radosť v Trenčíne</t>
  </si>
  <si>
    <t xml:space="preserve">Zachovanie a rozvoj kultúrneho dedičstva </t>
  </si>
  <si>
    <t>30.</t>
  </si>
  <si>
    <t>Folklórny súbor Družba</t>
  </si>
  <si>
    <t>Obnova krojového vybavenia FS a sústredenie</t>
  </si>
  <si>
    <t>31.</t>
  </si>
  <si>
    <t>Trenčan, folklórny súbor Gymnázia Ľ. Štúra Trenčín</t>
  </si>
  <si>
    <t xml:space="preserve">Činnosť FS Trenčan </t>
  </si>
  <si>
    <t>32.</t>
  </si>
  <si>
    <t>Seniorklub  Družba Trenčín</t>
  </si>
  <si>
    <t>Činnosť Seniorklub Družba Trenčín</t>
  </si>
  <si>
    <t>33.</t>
  </si>
  <si>
    <t xml:space="preserve">Musica Poetica - súbor starej hudby </t>
  </si>
  <si>
    <t>34.</t>
  </si>
  <si>
    <t xml:space="preserve">Fistulatoris Consort - súbor detskej hudby </t>
  </si>
  <si>
    <t>35.</t>
  </si>
  <si>
    <t>Mestské divadlo Trenčín</t>
  </si>
  <si>
    <t xml:space="preserve">Mestské divadlo Trenčín - pravidelná činnosť </t>
  </si>
  <si>
    <t>36.</t>
  </si>
  <si>
    <t xml:space="preserve">TRAKT </t>
  </si>
  <si>
    <t>Činnosť digitálnych kreatívcov-TRAKT</t>
  </si>
  <si>
    <t>37.</t>
  </si>
  <si>
    <t>Činnosť Komorného orchestra mesta Trenčín v r.2017</t>
  </si>
  <si>
    <t>38.</t>
  </si>
  <si>
    <t>Činnosť TK Aura Dance</t>
  </si>
  <si>
    <t>39.</t>
  </si>
  <si>
    <t xml:space="preserve">Kultúrne centrum Kubra </t>
  </si>
  <si>
    <t>Zhotovenie tanečných čižiem</t>
  </si>
  <si>
    <t>40.</t>
  </si>
  <si>
    <t>Doplnenie krojov DFS Kubranček</t>
  </si>
  <si>
    <t>41.</t>
  </si>
  <si>
    <t>o. z. Džamál</t>
  </si>
  <si>
    <t xml:space="preserve">Činnosť TS Džamál- v znamení farieb a ohňa </t>
  </si>
  <si>
    <t>42.</t>
  </si>
  <si>
    <t xml:space="preserve">Zachovávanie zvyklostí a tradícií v Záblatí </t>
  </si>
  <si>
    <t>43.</t>
  </si>
  <si>
    <t>Trenčiansky spevácky zbor</t>
  </si>
  <si>
    <t xml:space="preserve">Zachovanie a rozvoj zborového spevu v Trenčíne </t>
  </si>
  <si>
    <t>44.</t>
  </si>
  <si>
    <t>KOLOMAŽ, združenie pre súčasné umenie</t>
  </si>
  <si>
    <t xml:space="preserve">Prvá komorná divadelná scéna </t>
  </si>
  <si>
    <t>45.</t>
  </si>
  <si>
    <t>Činnosť tanečnej skupiny Goonies v roku 2017</t>
  </si>
  <si>
    <t>46.</t>
  </si>
  <si>
    <t>Susan Slovakia, s.r.o.</t>
  </si>
  <si>
    <t>Bella (a) cappela</t>
  </si>
  <si>
    <t>47.</t>
  </si>
  <si>
    <t>Rendek Holding s.r.o</t>
  </si>
  <si>
    <t>Trenčianske HRAdosti 2017</t>
  </si>
  <si>
    <t>48.</t>
  </si>
  <si>
    <t>Coffee Sheep, s.r.o.</t>
  </si>
  <si>
    <t xml:space="preserve">KULTURSHEEP: pravidelné kultúrno-osvetové podujatia </t>
  </si>
  <si>
    <t>49.</t>
  </si>
  <si>
    <t>Clover Media s.r.o</t>
  </si>
  <si>
    <t xml:space="preserve">Okolo Trenčína </t>
  </si>
  <si>
    <t>50.</t>
  </si>
  <si>
    <t>Mgr. Art. Zuzana Laurinčíková</t>
  </si>
  <si>
    <t>Trenčianske hodiny (profilové CD)</t>
  </si>
  <si>
    <t>51.</t>
  </si>
  <si>
    <t xml:space="preserve">Tance pre radosť </t>
  </si>
  <si>
    <t>52.</t>
  </si>
  <si>
    <t>Zuzana Soukupová</t>
  </si>
  <si>
    <t>CAMPANILLAS</t>
  </si>
  <si>
    <t>53.</t>
  </si>
  <si>
    <t>Rehoľa piaristov na Slovensku</t>
  </si>
  <si>
    <t>Dni Maximiliána Hella 2017</t>
  </si>
  <si>
    <t>54.</t>
  </si>
  <si>
    <t>Cirkevný zbor Evanjelickej cirkvi augsburského vyznania na Slovensku so sídlom v Trenčíne</t>
  </si>
  <si>
    <t xml:space="preserve">Trenčiansky evanjelický spevokol ZVON-záujmová činnnosť </t>
  </si>
  <si>
    <t>55.</t>
  </si>
  <si>
    <t>Piaristické gymnázium J. Braneckého v Trenčíne</t>
  </si>
  <si>
    <t>Činnosť speváckeho zboru Piarissimo</t>
  </si>
  <si>
    <t>56.</t>
  </si>
  <si>
    <t>Miestny odbor Matice slovenskej v Trenčíne</t>
  </si>
  <si>
    <t xml:space="preserve">Studňa sa tajne s dažďom zhovára-Zborník k 25. výročiu celoslovenaskej litetrárnej súťaže J. Braneckého </t>
  </si>
  <si>
    <t>57.</t>
  </si>
  <si>
    <t>EVA n.o.</t>
  </si>
  <si>
    <t>Folkfest pod Ostrým 2017</t>
  </si>
  <si>
    <t>Hydroterapiou k regeneracii ťažko telesne postihnutých</t>
  </si>
  <si>
    <t>Ambulantný rekondično-integračný program pre členov ZO</t>
  </si>
  <si>
    <t>Slovenský zväz telesne postihnutých, ZO 57</t>
  </si>
  <si>
    <t>Zväz diabetikov Slovenska n.o. DIAVIA</t>
  </si>
  <si>
    <t>Činnosť v roku 2017</t>
  </si>
  <si>
    <t>Základná organizácia nedoslýchavých</t>
  </si>
  <si>
    <t>Ozdravno-rehabilitačný pobyt, Návšteva termálneho kúpaliska</t>
  </si>
  <si>
    <t>Asociácia nepočujúcich Slovenska</t>
  </si>
  <si>
    <t>Sociálno-rekondičný pobyt</t>
  </si>
  <si>
    <t>Liga proti reumatizmu</t>
  </si>
  <si>
    <t>Rekondičný pobyt</t>
  </si>
  <si>
    <t>Organizácia postihnutých chronickými chorobami v Trenčíne</t>
  </si>
  <si>
    <t>Sociálne poradenstvo a prevencia, Rekondičný pobyt pre zdravotne postihnutých</t>
  </si>
  <si>
    <t>Sl.zväz scierosis multiplex Klub SM pri SZSM Trenčín</t>
  </si>
  <si>
    <t>Činnosť klubu v roku 2017</t>
  </si>
  <si>
    <t>Rotary Club Trenčín Laugarício</t>
  </si>
  <si>
    <t>Kaviarnička - chránená dielňa</t>
  </si>
  <si>
    <t>Laugaricio Trenčín - klub karate Slovakia</t>
  </si>
  <si>
    <t>Klub slovenských turistov Regionálna rada</t>
  </si>
  <si>
    <t>T.J.Kubran</t>
  </si>
  <si>
    <t>o.z. Dračia Légia Trenčín</t>
  </si>
  <si>
    <t>Letci Trenčín</t>
  </si>
  <si>
    <t>Vzpieračsky klub KOFI, o.z</t>
  </si>
  <si>
    <t>Laugarici Combat Club</t>
  </si>
  <si>
    <t>ŠK Real Team, o.z. Trenčín</t>
  </si>
  <si>
    <t>Vysokohorský klub VKT pri SVTS o.z. Trenčín</t>
  </si>
  <si>
    <t>Buď lepší o.z.</t>
  </si>
  <si>
    <t>Tenisová klub AS o.z. Trenčín</t>
  </si>
  <si>
    <t>Tanečný Klub Dukla Trenčín</t>
  </si>
  <si>
    <t>Bedmintonový klub MI o.z. Trenčín</t>
  </si>
  <si>
    <t>ILYO - Taekwondo Trenčín</t>
  </si>
  <si>
    <t>Jednota Sokol o.z., Trenčín</t>
  </si>
  <si>
    <t>Bedmintonový klub M-SPORT o.z., Trenčín</t>
  </si>
  <si>
    <t>Tenisové centrum mládeže, o.z. Trenčín</t>
  </si>
  <si>
    <t>Kanoistický klub TTS o.z., Trenčín</t>
  </si>
  <si>
    <t>Telovýchovná jednota CEVA Trenčín</t>
  </si>
  <si>
    <t>Trenčinsky kolkársky klub o.z., Trenčín</t>
  </si>
  <si>
    <t>Miestny klub Slovenkého Orla</t>
  </si>
  <si>
    <t>Climberg športový klub</t>
  </si>
  <si>
    <t>Telovýchovná jednota Štadión o.z., Trenčín</t>
  </si>
  <si>
    <t>TJ Slávia športové gymnázium TN</t>
  </si>
  <si>
    <t>TJ Družstevník Záblatie</t>
  </si>
  <si>
    <t>o.z. 3 run Slovakia</t>
  </si>
  <si>
    <t>Hell Nigh vol. 8</t>
  </si>
  <si>
    <t>TeCeMko - Trenčianske centrum mládeže</t>
  </si>
  <si>
    <t>Deň mladých</t>
  </si>
  <si>
    <t>Rotary club Trenčín</t>
  </si>
  <si>
    <t>V hrade a podhradí 2. ročník dobrovoľníckeho tábora</t>
  </si>
  <si>
    <t>Šporotvé gymnázium, ktorého súčasťou je školský internát</t>
  </si>
  <si>
    <t>Internátny časopis</t>
  </si>
  <si>
    <t>Silnejší slabším, o.z.</t>
  </si>
  <si>
    <t>Medzigeneračná výmena</t>
  </si>
  <si>
    <t>Trakt, o.z.</t>
  </si>
  <si>
    <t>Smajlík</t>
  </si>
  <si>
    <t>Združenie rodičov pri SUŠ TN</t>
  </si>
  <si>
    <t>Školské átrium</t>
  </si>
  <si>
    <t>KC Aktivity, o.z.</t>
  </si>
  <si>
    <t>I. Planétka malého princa, II. Multi-kulti chill out zóna, III. Staroveké civilizácie</t>
  </si>
  <si>
    <t xml:space="preserve">AUTIS, o.z. </t>
  </si>
  <si>
    <t>Mladí snouzelen asistenti</t>
  </si>
  <si>
    <t>Dom poznania-združenie pre osobný rozvoj</t>
  </si>
  <si>
    <t>Workshop Životológia pre študentov strednej školy</t>
  </si>
  <si>
    <t>O.Z. Južania - RC Južanček</t>
  </si>
  <si>
    <t>Modrý koberec</t>
  </si>
  <si>
    <t>Slovenský skauting, 93 prístav Tortuga Trenčín</t>
  </si>
  <si>
    <t>Desaťročnica Tortugy</t>
  </si>
  <si>
    <t>Dogitálny nomád</t>
  </si>
  <si>
    <t>Prázdninová zážitková škola života v Trenčíne</t>
  </si>
  <si>
    <t>Spoločnosť Downovho syndrómu na Slov.</t>
  </si>
  <si>
    <t>Martin Vlnka s.r.o.</t>
  </si>
  <si>
    <t>Športový klub REAL team Trenčín</t>
  </si>
  <si>
    <t>Sportkemp, o.z.</t>
  </si>
  <si>
    <t>Tenisové centrum mládeže Trenčín</t>
  </si>
  <si>
    <t>Stolnotenisový klub T.J.Kubran Trenčín</t>
  </si>
  <si>
    <t>Jednota Sokol Trenčín o.z.</t>
  </si>
  <si>
    <t>AUTIS o.z.</t>
  </si>
  <si>
    <t>Matúš Čák, o.z.</t>
  </si>
  <si>
    <t>Florbalový klub AS Trenčín</t>
  </si>
  <si>
    <t>Buď lepší, o.z.</t>
  </si>
  <si>
    <t>AS Trenčín a.s.</t>
  </si>
  <si>
    <t>Bedmintonový klub M-SPORT Trenčín</t>
  </si>
  <si>
    <t>Hádzanársky klub Štart Trenčín</t>
  </si>
  <si>
    <t>HK DUKLA Trenčín, n.o.</t>
  </si>
  <si>
    <t xml:space="preserve">Šport center </t>
  </si>
  <si>
    <t>ŠK Dračie Légie 2012 Trenčín</t>
  </si>
  <si>
    <t>Elite Fight Promotion o.z</t>
  </si>
  <si>
    <t>Športový klub polície v Trenčíne</t>
  </si>
  <si>
    <t xml:space="preserve">TeCeMko - Trenčianske centrum mládeže </t>
  </si>
  <si>
    <t>Laugaricio Combat Club</t>
  </si>
  <si>
    <t>Spojená škola internátna Trenčín</t>
  </si>
  <si>
    <t>Použitie dotácie k 31.12.2017</t>
  </si>
  <si>
    <t>Prepočítaný počet zamestnancov základných škôl  v roku 2017</t>
  </si>
  <si>
    <t>POČTY ŽIAKOV A TRIED V ROČNÍKOCH V ZŠ V ŠK. ROKU 2017/2018 ( k 15.09.2017)</t>
  </si>
  <si>
    <t>Mesto Trenčín nemalo v roku 2017 zriadené príspevkové organizácie</t>
  </si>
  <si>
    <t>stav k 15.09.2017</t>
  </si>
  <si>
    <t>ZUŠ - 1148 žiakov (do 15 r. aj nad 15 r.), 515 individuálne, 633 skupinové vyučovanie</t>
  </si>
  <si>
    <t>Komentár k ŠKD:</t>
  </si>
  <si>
    <t>°°najväčšie rozdiely v porovnaní s min. rokom - nárast až o 50 detí v prípade ZŠ, Veľkomoravská; L. Novomeského o 37 detí, Na dolinách o 24 detí a Hodžova o 17 detí ŠKD</t>
  </si>
  <si>
    <t>Nevyč.dot. 2016</t>
  </si>
  <si>
    <t>Plavecký výcvik</t>
  </si>
  <si>
    <t>08.6.0.</t>
  </si>
  <si>
    <t>Rekreácia,kultúra a náboženstvo</t>
  </si>
  <si>
    <t>04.2.1.</t>
  </si>
  <si>
    <t>Poľnohospodárstvo</t>
  </si>
  <si>
    <t>Verejná kničžnica  M. Rešetku</t>
  </si>
  <si>
    <t>Motivačné súťaže v čítaní a tvorivom písaní</t>
  </si>
  <si>
    <t xml:space="preserve">O.Z. pri MŠ, 28. októbra </t>
  </si>
  <si>
    <t>Deň rodiny v MŠ</t>
  </si>
  <si>
    <t>RZ pri ZUŠ K. Pádivého</t>
  </si>
  <si>
    <t xml:space="preserve">Susan Slovakia, s.r.o. </t>
  </si>
  <si>
    <t>Pocta Edith Piaf</t>
  </si>
  <si>
    <t>RZ pri ZŠ, Hodžova Trenčín</t>
  </si>
  <si>
    <t>Kytica tónov uvitá</t>
  </si>
  <si>
    <t>OZ Zlatá tehlička</t>
  </si>
  <si>
    <t>Krok za krokom vo finančnom vzdelávaní</t>
  </si>
  <si>
    <t>OZ pri MŠ Soblahovská</t>
  </si>
  <si>
    <t>Revitalizícia školského dvora - Mravenisko na pieskovisku</t>
  </si>
  <si>
    <t>Klub aktivít školy, ZŠ Východná</t>
  </si>
  <si>
    <t>Periodická tabuľka pre každého</t>
  </si>
  <si>
    <t>OZ pri MŠ Stromová</t>
  </si>
  <si>
    <t>Kto chce domček budovať</t>
  </si>
  <si>
    <t>OZ Komenský pri ZŠ Veľkomoravská</t>
  </si>
  <si>
    <t>Botanický chodník</t>
  </si>
  <si>
    <t>OZ pri MŠ Kubranská</t>
  </si>
  <si>
    <t>Deň zeme</t>
  </si>
  <si>
    <t>Galéria M.A.Bazovského</t>
  </si>
  <si>
    <t>Škola a geléria 2017</t>
  </si>
  <si>
    <t>TeCeMko, o.z.</t>
  </si>
  <si>
    <t>Buďme spolu lepší tím</t>
  </si>
  <si>
    <t>OZ pri MŠ Opatovská</t>
  </si>
  <si>
    <t>Lienky kreslia celý rok</t>
  </si>
  <si>
    <t>OZ Delfín, ZŠ Kubranská</t>
  </si>
  <si>
    <t>Deň rodiny</t>
  </si>
  <si>
    <t>OZ Archa pri ZŠ Kubranská</t>
  </si>
  <si>
    <t>Mladý pestovateľ</t>
  </si>
  <si>
    <t>Ihrisko plné farieb</t>
  </si>
  <si>
    <t xml:space="preserve">Stredná zdravotnícka škola </t>
  </si>
  <si>
    <t>Dotácia k 70. výročiu založenia SZŠ</t>
  </si>
  <si>
    <t>Prijatie úveru zo ŠFRB</t>
  </si>
  <si>
    <t>321: Granty</t>
  </si>
  <si>
    <t>Dotácia na úhradu cestovných nákladov žiakov</t>
  </si>
  <si>
    <t>Dotácia na osobné náklady asistentov učiteľov</t>
  </si>
  <si>
    <t>Dotácia na vzdelávacie poukazy</t>
  </si>
  <si>
    <t>Dotácia na prenesené kompetnencie na odchodné</t>
  </si>
  <si>
    <t>Dotácia na prenesené kompetnencie - mzdy, odvody, tovary a služby</t>
  </si>
  <si>
    <t xml:space="preserve">Dotácia na príspevok  na žiakov  zo SZP </t>
  </si>
  <si>
    <t>Dotácia za mimoriadne výsledky žiakov</t>
  </si>
  <si>
    <t>Dotácia na učebnice</t>
  </si>
  <si>
    <t>Finančné prostriedky na výchovu a vzdelávanie pre materské školy</t>
  </si>
  <si>
    <t>Prenesený výkon štátnej správy - školský úrad</t>
  </si>
  <si>
    <t>Dotácia na príspevok ŠvP</t>
  </si>
  <si>
    <t>dotácia na príspevok LK</t>
  </si>
  <si>
    <t>Úrad práce, sociálnych vecí a rodiny SR</t>
  </si>
  <si>
    <t>Dotácia na školské potreby pre deti v hmotnej núdzi</t>
  </si>
  <si>
    <t>Dotácia na stravu pre deti v hmotnej núdzi</t>
  </si>
  <si>
    <t>Dotácia na zabezpečenie starostlivosti o vojnové hroby</t>
  </si>
  <si>
    <t>Ministerstvo dopravy, výstavby a regionálneho rozvoja SR</t>
  </si>
  <si>
    <t>Prenesený výkon štátnej správy ŠFRB</t>
  </si>
  <si>
    <t>Prenesený výkon štátnej správy starostlivosti o životné prostredie</t>
  </si>
  <si>
    <t>Prenesený výkon štátnej správy na úseku miest. účel.komunikácií</t>
  </si>
  <si>
    <t>Prenesený výkon štátnej správy v oblasti stav.poriadku  vr.vyvlast.</t>
  </si>
  <si>
    <t>Dotácia na financovanie soc.služby v zariadení  sociálnych služieb</t>
  </si>
  <si>
    <t>Ministerstvo kultúry SR</t>
  </si>
  <si>
    <t>Dotácia  Nesiem Vám novinu</t>
  </si>
  <si>
    <t xml:space="preserve"> Dotácia na 31.ročník mestského festivalu PTB</t>
  </si>
  <si>
    <t>Dotácia  ORA ET ARS</t>
  </si>
  <si>
    <t>Ministerstvo vnútra SR</t>
  </si>
  <si>
    <t>Prenesený výkon štátnej správy na úseku vedenia matriky</t>
  </si>
  <si>
    <t>Prenesený výkon štátnej správa na úseku registra adries</t>
  </si>
  <si>
    <t>Prenesený výkon štátnej správy na ús.hlás.pobytu obč.a reg.obyv.SR</t>
  </si>
  <si>
    <t>Dotácia  - voľby do VUC</t>
  </si>
  <si>
    <t>Prídavky na deti</t>
  </si>
  <si>
    <t>Príspevok na podporu regionálnej a miestnej zamestnanosti</t>
  </si>
  <si>
    <t>Dotácia na zamestnancov pracujúcich pre eurofondy</t>
  </si>
  <si>
    <t>Chránime bezpečnosť našich detí</t>
  </si>
  <si>
    <t>Dobrovoľná požiarna ochrana SR</t>
  </si>
  <si>
    <t>Zabezpečenie akcieschopnosti  DHZO Trenčín-Opatová</t>
  </si>
  <si>
    <t>Zabezpečenie akcieschopnosti  DHZO Trenčín-Záblatie</t>
  </si>
  <si>
    <t>Morový stĺp</t>
  </si>
  <si>
    <t>Nadácia SPP</t>
  </si>
  <si>
    <t>Obnova sochy sv.Jána Nepomuckého</t>
  </si>
  <si>
    <t>Modernizácia kamerového systému</t>
  </si>
  <si>
    <t>Nadácia ČSOB</t>
  </si>
  <si>
    <t>Rekonštrukcia priechodov pre chodcov</t>
  </si>
  <si>
    <t>Mesto Trenčín</t>
  </si>
  <si>
    <t>MHSL</t>
  </si>
  <si>
    <t>SSmT</t>
  </si>
  <si>
    <t>ŠZmT</t>
  </si>
  <si>
    <t>Základné školy</t>
  </si>
  <si>
    <t>Základná umelecká škola</t>
  </si>
  <si>
    <t>Súvaha Mesta Trenčín a mestských rozpočtových organizácií mesta    k 31.12.2017</t>
  </si>
  <si>
    <t>Prehľad dlhu v zmysle § 17, ods. 6,7 zákona č. 583/2004 o rozpočtových pravidlách územnej samosprávy v znení neskorších predpisov k 31.12.2017</t>
  </si>
  <si>
    <t>Splátky od 1.1.2017 do 31.12.2017</t>
  </si>
  <si>
    <t xml:space="preserve"> k 31.12.2017 v EUR</t>
  </si>
  <si>
    <t>Slovenská záručná a rozvojová banka</t>
  </si>
  <si>
    <t>282917-2017</t>
  </si>
  <si>
    <t>mesačne: 27 130 €</t>
  </si>
  <si>
    <t>posledná 27 180 €</t>
  </si>
  <si>
    <t>mesačne: 56 215 €</t>
  </si>
  <si>
    <t>posledná: 56 196,04 €</t>
  </si>
  <si>
    <t>Ministerstvo práce, sociálnych vecí a rodiny SR</t>
  </si>
  <si>
    <t>Ministerstvo pôdohospodárstva a rozvoja vidieka SR</t>
  </si>
  <si>
    <t>Ministertvo kultúry SR</t>
  </si>
  <si>
    <t xml:space="preserve">a)   celková suma dlhu ku koncu rozpočtového roka neprekročí 60% skutočných bežných príjmov predchádzajúceho rozpočtového roka a </t>
  </si>
  <si>
    <t xml:space="preserve">  Vývoj dlhovej služby Mesta Trenčín v rokoch  2012-2017 vo väzbe  na zákon č.583/2004 Z.z. o rozpočtových pravidlách územnej samosprávy  a o zmene a doplnení niektorých zákonov v znení neskorších predpisov </t>
  </si>
  <si>
    <t>Výsledok hospodárenia (výnosy - náklady)</t>
  </si>
  <si>
    <t>Bienále figurálnej kresby a maľby 2017-5. ročník celoslovenskej súťaže</t>
  </si>
  <si>
    <t>Program 3: Interné služby Podprogram 4: Prevádzka a údržba budov</t>
  </si>
  <si>
    <t>Program 4:  Služby občanom Podprogram 4: Verejné toalety</t>
  </si>
  <si>
    <t>Program 4:  Služby občanom Podprogram 5: Prevádzka mestských trhovísk</t>
  </si>
  <si>
    <t>Program 4:  Služby občanom Podprogram 7:  Miestne média</t>
  </si>
  <si>
    <t>Program 5: Bezpečnosť Podprogram 2: Verejné osvetlenie</t>
  </si>
  <si>
    <t>Program 6: Doprava Podprogram 2: Správa a údržba pozemných komunikácií</t>
  </si>
  <si>
    <t xml:space="preserve">620: Poistné </t>
  </si>
  <si>
    <t>Program 8: Šport a mládež Podprogram 3 Prvok: 3 Zimný štadión</t>
  </si>
  <si>
    <t>Program 8: Šport a mládež Podprogram 3 Prvok 4: Krytá plaváreň</t>
  </si>
  <si>
    <t>Program 8: Šport a mládež Podprogram 3 Prvok 4: Letné kúpalisko</t>
  </si>
  <si>
    <t>Program 8: Šport a mládež Podprogram 4: Mobiliár mesta a detské ihriská</t>
  </si>
  <si>
    <t>Program 8: Šport a mládež Podprogram 3 Prvok 5: Mobilná ľadová plocha</t>
  </si>
  <si>
    <t>Program 9: Kultúra Podprogram 3: Podpora kultúrnych stredísk</t>
  </si>
  <si>
    <t xml:space="preserve">Program 10: Životné prostredie  Podprogram 1: Verejná zeleň </t>
  </si>
  <si>
    <t>Program 10: Životné prostredie Podprogram 1: Verejná zeleň - Brezina</t>
  </si>
  <si>
    <t>Program 10: Životné prostredie Podprogram 1: Verejná zeleň - Soblahov</t>
  </si>
  <si>
    <t>Program 10: Životné prostredie Podprogram 5: Fontány</t>
  </si>
  <si>
    <t>Program 10: Životné prostredie Podprogram 6: Podporná činnosť</t>
  </si>
  <si>
    <t>620: Poistné</t>
  </si>
  <si>
    <t>Program 10: Životné prostredie Podprogram 3: Ochrana prostredia pre život</t>
  </si>
  <si>
    <t>Program 11: Sociálne služby Podprogram 5 prvok 3: Kultúrne centrum seniorov</t>
  </si>
  <si>
    <t>Spolu výdavky MHSL m.r.o.</t>
  </si>
  <si>
    <t>212003: z prenajatých budov, priestorov</t>
  </si>
  <si>
    <t>Program 11: Sociálne služby Podprogram 1: Detské jasle</t>
  </si>
  <si>
    <t>Program 11: Sociálne služby Podprogram 4: Nocľaháreň</t>
  </si>
  <si>
    <t>Program 11: Sociálne služby Podprogram 5 prvok 2:  Zariadenie pre seniorov</t>
  </si>
  <si>
    <t>Program 11: Sociálne služby Podprogram 6: Zariadenie opatrovateľskej služby</t>
  </si>
  <si>
    <t>Program 11: Sociálne služby Podprogram 7: Terénna opatrovateľská služba</t>
  </si>
  <si>
    <t>Program 11: Sociálne služby Podprogram 10: Prepravná služba</t>
  </si>
  <si>
    <t>Program 11: Sociálne služby Podprogram 11: Manažment SSMT</t>
  </si>
  <si>
    <t>Program 7: Vzdelávanie Podprogram 1: Materské školy</t>
  </si>
  <si>
    <t>Program 7: Vzdelávanie Podprogram 2: Základné školy</t>
  </si>
  <si>
    <t>Program 7: Vzdelávanie Podprogram 3:  Voľno časové vzdelávanie</t>
  </si>
  <si>
    <t>Program 7: Vzdelávanie Podprogram 4: Školské jedálne</t>
  </si>
  <si>
    <t>Program 7: Vzdelávanie Podprogram 5: Politika vzdelávania</t>
  </si>
  <si>
    <t>713: Nákup strojov, prístrojov...</t>
  </si>
  <si>
    <t>713: Nákup strojov, prístrojov</t>
  </si>
  <si>
    <t>223 003: Za stravné</t>
  </si>
  <si>
    <t>311: Dary, sponzorské</t>
  </si>
  <si>
    <t>717: Rekonštrukcie</t>
  </si>
  <si>
    <t>Základná umelecká škola Karola Pádivého m.r.o.</t>
  </si>
  <si>
    <t>Centrum voľného času m.r.o.</t>
  </si>
  <si>
    <t>Tanečná skupina Goonies, o.z.</t>
  </si>
  <si>
    <t>Ostatné pohľadávky</t>
  </si>
  <si>
    <t>ČSOB a.s./ Siemens</t>
  </si>
  <si>
    <t>SLSP a.s./ Dohoda o reštr. - ERES</t>
  </si>
  <si>
    <t>SLSP a.s./ Dohoda o reštr. - VOD-EKO</t>
  </si>
  <si>
    <r>
      <t>b) suma splátok návratných zdrojov financovania, vrátane úhrady výnosov a suma splátok záväzkov z investičných dodávateľských úverov</t>
    </r>
    <r>
      <rPr>
        <vertAlign val="superscript"/>
        <sz val="8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 xml:space="preserve">neprekročí v príslušnom rozpočtovom roku 25% skutočných bežných príjmov predchádzajúceho rozpočtového roka znížených o prostriedky poskytnuté v príslušnom rozpočtovom roku obci alebo vyššiemu územnému celku z rozpočtu iného subjektu verejnej správy, prostriedky poskytnuté z Európskej únie a iné prostriedky zo zahraničia alebo prostriedky získané na základe osobitného predpisu. </t>
    </r>
  </si>
  <si>
    <t>integro-     vaní žiaci</t>
  </si>
  <si>
    <t>škola/trieda</t>
  </si>
  <si>
    <t>Spolu žiakov v ročníku</t>
  </si>
  <si>
    <t>Počet tried</t>
  </si>
  <si>
    <t>Priemerná naplnenosť</t>
  </si>
  <si>
    <r>
      <t xml:space="preserve">CVČ -  697 ( 664 do 15 r., ostatných 33) , </t>
    </r>
    <r>
      <rPr>
        <b/>
        <u/>
        <sz val="10"/>
        <color theme="1"/>
        <rFont val="Arial"/>
        <family val="2"/>
        <charset val="238"/>
      </rPr>
      <t>nárast o 42 detí</t>
    </r>
  </si>
  <si>
    <r>
      <t xml:space="preserve">MŠ - 1487, z toho 526 predškolákov, </t>
    </r>
    <r>
      <rPr>
        <b/>
        <u/>
        <sz val="10"/>
        <rFont val="Arial"/>
        <family val="2"/>
        <charset val="238"/>
      </rPr>
      <t xml:space="preserve">pokles o 11 detí </t>
    </r>
  </si>
  <si>
    <r>
      <t xml:space="preserve">ŠKD - </t>
    </r>
    <r>
      <rPr>
        <b/>
        <u/>
        <sz val="10"/>
        <color theme="1"/>
        <rFont val="Arial"/>
        <family val="2"/>
        <charset val="238"/>
      </rPr>
      <t>nárast o 109 detí</t>
    </r>
  </si>
  <si>
    <t>Rozpočtové organizácie v zriaďovateľskej pôsobnosti Mesta Trenčín:</t>
  </si>
  <si>
    <t>Príloha č.13</t>
  </si>
  <si>
    <t>Príloha č. 15</t>
  </si>
  <si>
    <t>Príloha č.19</t>
  </si>
  <si>
    <t>Príloha č. 20</t>
  </si>
  <si>
    <t>Príloha č.22</t>
  </si>
  <si>
    <t>RZ pri MŠ Soblahovská 22, Trenčín</t>
  </si>
  <si>
    <t>Cirkevná MŠ bl. Tarzície, Trenčín</t>
  </si>
  <si>
    <t>RZ pri MŠ Kubranská 20, Trenčín</t>
  </si>
  <si>
    <t>Zaži Trenčín, o.z.</t>
  </si>
  <si>
    <t>Zdravo - hravo na školskom dvore</t>
  </si>
  <si>
    <t>Obnova zelene</t>
  </si>
  <si>
    <t>Revitalizácia školského dvora</t>
  </si>
  <si>
    <t>Čistá Brezina</t>
  </si>
  <si>
    <t>Vytvorme spoločne čistejšie, krajšie a zdravšie prostredie</t>
  </si>
  <si>
    <t>OPŽP SK,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</si>
</sst>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€-1]"/>
    <numFmt numFmtId="165" formatCode="#,##0.00\ &quot;Sk&quot;"/>
    <numFmt numFmtId="166" formatCode="#,##0.00\ [$€-1];\-#,##0.00\ [$€-1]"/>
    <numFmt numFmtId="167" formatCode="#,##0.0"/>
    <numFmt numFmtId="168" formatCode="0.0"/>
  </numFmts>
  <fonts count="6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C0000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4"/>
      <color rgb="FFC0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sz val="9"/>
      <color indexed="9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8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color indexed="16"/>
      <name val="Arial"/>
      <family val="2"/>
      <charset val="238"/>
    </font>
    <font>
      <sz val="9"/>
      <name val="Arial"/>
      <family val="2"/>
      <charset val="238"/>
    </font>
    <font>
      <b/>
      <sz val="13"/>
      <color theme="0"/>
      <name val="Arial"/>
      <family val="2"/>
      <charset val="238"/>
    </font>
    <font>
      <b/>
      <sz val="13"/>
      <color rgb="FFC0000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color indexed="6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5"/>
      <color rgb="FFC00000"/>
      <name val="Arial"/>
      <family val="2"/>
      <charset val="238"/>
    </font>
    <font>
      <b/>
      <u/>
      <sz val="10"/>
      <name val="Arial"/>
      <family val="2"/>
      <charset val="238"/>
    </font>
    <font>
      <sz val="8"/>
      <name val="Arial"/>
      <family val="2"/>
      <charset val="238"/>
    </font>
    <font>
      <b/>
      <sz val="16"/>
      <color theme="0"/>
      <name val="Arial"/>
      <family val="2"/>
      <charset val="238"/>
    </font>
    <font>
      <b/>
      <sz val="15"/>
      <name val="Arial"/>
      <family val="2"/>
      <charset val="238"/>
    </font>
    <font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16"/>
      <color indexed="60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rgb="FFC00000"/>
      <name val="Arial"/>
      <family val="2"/>
      <charset val="238"/>
    </font>
    <font>
      <sz val="10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 tint="-4.9989318521683403E-2"/>
        <bgColor indexed="41"/>
      </patternFill>
    </fill>
  </fills>
  <borders count="1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auto="1"/>
      </right>
      <top style="thin">
        <color indexed="64"/>
      </top>
      <bottom/>
      <diagonal/>
    </border>
    <border>
      <left style="double">
        <color indexed="64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double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53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0" applyFont="1"/>
    <xf numFmtId="0" fontId="16" fillId="0" borderId="0" xfId="0" applyFont="1"/>
    <xf numFmtId="0" fontId="11" fillId="0" borderId="111" xfId="0" applyFont="1" applyBorder="1" applyAlignment="1">
      <alignment horizontal="center"/>
    </xf>
    <xf numFmtId="0" fontId="9" fillId="0" borderId="109" xfId="0" applyFont="1" applyBorder="1"/>
    <xf numFmtId="3" fontId="20" fillId="0" borderId="109" xfId="0" applyNumberFormat="1" applyFont="1" applyBorder="1"/>
    <xf numFmtId="0" fontId="9" fillId="0" borderId="109" xfId="0" applyFont="1" applyFill="1" applyBorder="1"/>
    <xf numFmtId="3" fontId="20" fillId="0" borderId="109" xfId="0" applyNumberFormat="1" applyFont="1" applyFill="1" applyBorder="1"/>
    <xf numFmtId="0" fontId="20" fillId="0" borderId="0" xfId="0" applyFont="1"/>
    <xf numFmtId="0" fontId="16" fillId="0" borderId="0" xfId="0" applyFont="1" applyFill="1" applyBorder="1"/>
    <xf numFmtId="0" fontId="23" fillId="0" borderId="0" xfId="0" applyFont="1" applyFill="1" applyBorder="1"/>
    <xf numFmtId="3" fontId="24" fillId="0" borderId="0" xfId="0" applyNumberFormat="1" applyFont="1" applyFill="1" applyBorder="1"/>
    <xf numFmtId="0" fontId="22" fillId="0" borderId="0" xfId="0" applyFont="1"/>
    <xf numFmtId="0" fontId="16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3" fontId="16" fillId="0" borderId="0" xfId="0" applyNumberFormat="1" applyFont="1" applyFill="1" applyBorder="1"/>
    <xf numFmtId="0" fontId="22" fillId="0" borderId="5" xfId="0" applyFont="1" applyFill="1" applyBorder="1" applyAlignment="1">
      <alignment horizontal="left" vertical="center" wrapText="1"/>
    </xf>
    <xf numFmtId="3" fontId="22" fillId="0" borderId="1" xfId="0" applyNumberFormat="1" applyFont="1" applyFill="1" applyBorder="1"/>
    <xf numFmtId="3" fontId="22" fillId="0" borderId="8" xfId="0" applyNumberFormat="1" applyFont="1" applyFill="1" applyBorder="1"/>
    <xf numFmtId="0" fontId="27" fillId="0" borderId="5" xfId="0" applyFont="1" applyFill="1" applyBorder="1" applyAlignment="1">
      <alignment horizontal="left" vertical="center" wrapText="1"/>
    </xf>
    <xf numFmtId="3" fontId="28" fillId="0" borderId="1" xfId="0" applyNumberFormat="1" applyFont="1" applyFill="1" applyBorder="1"/>
    <xf numFmtId="3" fontId="22" fillId="2" borderId="8" xfId="0" applyNumberFormat="1" applyFont="1" applyFill="1" applyBorder="1"/>
    <xf numFmtId="3" fontId="14" fillId="0" borderId="0" xfId="0" applyNumberFormat="1" applyFont="1" applyFill="1" applyBorder="1"/>
    <xf numFmtId="0" fontId="14" fillId="0" borderId="0" xfId="0" applyFont="1" applyFill="1"/>
    <xf numFmtId="3" fontId="23" fillId="0" borderId="0" xfId="0" applyNumberFormat="1" applyFont="1" applyFill="1" applyBorder="1"/>
    <xf numFmtId="0" fontId="25" fillId="3" borderId="0" xfId="0" applyFont="1" applyFill="1" applyBorder="1" applyAlignment="1">
      <alignment horizontal="center" vertical="center" wrapText="1"/>
    </xf>
    <xf numFmtId="3" fontId="26" fillId="3" borderId="0" xfId="0" applyNumberFormat="1" applyFont="1" applyFill="1" applyBorder="1"/>
    <xf numFmtId="3" fontId="22" fillId="3" borderId="0" xfId="0" applyNumberFormat="1" applyFont="1" applyFill="1" applyBorder="1"/>
    <xf numFmtId="0" fontId="16" fillId="2" borderId="0" xfId="0" applyFont="1" applyFill="1"/>
    <xf numFmtId="3" fontId="13" fillId="3" borderId="0" xfId="0" applyNumberFormat="1" applyFont="1" applyFill="1" applyBorder="1"/>
    <xf numFmtId="3" fontId="16" fillId="0" borderId="0" xfId="0" applyNumberFormat="1" applyFont="1"/>
    <xf numFmtId="0" fontId="29" fillId="0" borderId="0" xfId="0" applyFont="1"/>
    <xf numFmtId="3" fontId="11" fillId="0" borderId="8" xfId="0" applyNumberFormat="1" applyFont="1" applyBorder="1"/>
    <xf numFmtId="3" fontId="11" fillId="0" borderId="8" xfId="0" applyNumberFormat="1" applyFont="1" applyBorder="1" applyAlignment="1">
      <alignment horizontal="right"/>
    </xf>
    <xf numFmtId="0" fontId="11" fillId="0" borderId="54" xfId="0" applyFont="1" applyBorder="1" applyAlignment="1"/>
    <xf numFmtId="0" fontId="11" fillId="0" borderId="47" xfId="0" applyFont="1" applyBorder="1" applyAlignment="1"/>
    <xf numFmtId="3" fontId="11" fillId="0" borderId="23" xfId="0" applyNumberFormat="1" applyFont="1" applyBorder="1" applyAlignment="1">
      <alignment horizontal="right"/>
    </xf>
    <xf numFmtId="0" fontId="11" fillId="0" borderId="97" xfId="0" applyFont="1" applyBorder="1" applyAlignment="1"/>
    <xf numFmtId="0" fontId="11" fillId="0" borderId="98" xfId="0" applyFont="1" applyBorder="1" applyAlignment="1"/>
    <xf numFmtId="3" fontId="11" fillId="0" borderId="99" xfId="0" applyNumberFormat="1" applyFont="1" applyBorder="1" applyAlignment="1">
      <alignment horizontal="right"/>
    </xf>
    <xf numFmtId="0" fontId="11" fillId="0" borderId="65" xfId="0" applyFont="1" applyBorder="1" applyAlignment="1"/>
    <xf numFmtId="0" fontId="11" fillId="0" borderId="66" xfId="0" applyFont="1" applyBorder="1" applyAlignment="1"/>
    <xf numFmtId="3" fontId="11" fillId="0" borderId="93" xfId="0" applyNumberFormat="1" applyFont="1" applyBorder="1" applyAlignment="1">
      <alignment horizontal="right"/>
    </xf>
    <xf numFmtId="0" fontId="16" fillId="0" borderId="0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3" fontId="13" fillId="3" borderId="0" xfId="0" applyNumberFormat="1" applyFont="1" applyFill="1" applyBorder="1" applyAlignment="1">
      <alignment vertical="center"/>
    </xf>
    <xf numFmtId="3" fontId="22" fillId="0" borderId="96" xfId="0" applyNumberFormat="1" applyFont="1" applyFill="1" applyBorder="1"/>
    <xf numFmtId="3" fontId="22" fillId="0" borderId="109" xfId="0" applyNumberFormat="1" applyFont="1" applyFill="1" applyBorder="1"/>
    <xf numFmtId="0" fontId="22" fillId="0" borderId="111" xfId="0" applyFont="1" applyFill="1" applyBorder="1" applyAlignment="1">
      <alignment horizontal="left" vertical="center" wrapText="1"/>
    </xf>
    <xf numFmtId="3" fontId="22" fillId="0" borderId="112" xfId="0" applyNumberFormat="1" applyFont="1" applyFill="1" applyBorder="1"/>
    <xf numFmtId="0" fontId="26" fillId="2" borderId="111" xfId="0" applyFont="1" applyFill="1" applyBorder="1" applyAlignment="1">
      <alignment horizontal="left" vertical="center" wrapText="1"/>
    </xf>
    <xf numFmtId="3" fontId="22" fillId="2" borderId="109" xfId="0" applyNumberFormat="1" applyFont="1" applyFill="1" applyBorder="1"/>
    <xf numFmtId="3" fontId="22" fillId="2" borderId="112" xfId="0" applyNumberFormat="1" applyFont="1" applyFill="1" applyBorder="1"/>
    <xf numFmtId="3" fontId="26" fillId="2" borderId="109" xfId="0" applyNumberFormat="1" applyFont="1" applyFill="1" applyBorder="1"/>
    <xf numFmtId="3" fontId="26" fillId="2" borderId="112" xfId="0" applyNumberFormat="1" applyFont="1" applyFill="1" applyBorder="1"/>
    <xf numFmtId="3" fontId="24" fillId="2" borderId="112" xfId="0" applyNumberFormat="1" applyFont="1" applyFill="1" applyBorder="1"/>
    <xf numFmtId="0" fontId="31" fillId="0" borderId="0" xfId="0" applyFont="1"/>
    <xf numFmtId="3" fontId="22" fillId="0" borderId="8" xfId="0" applyNumberFormat="1" applyFont="1" applyBorder="1" applyAlignment="1">
      <alignment horizontal="right"/>
    </xf>
    <xf numFmtId="3" fontId="22" fillId="0" borderId="8" xfId="0" applyNumberFormat="1" applyFont="1" applyBorder="1" applyAlignment="1">
      <alignment horizontal="right" vertical="center"/>
    </xf>
    <xf numFmtId="3" fontId="22" fillId="0" borderId="23" xfId="0" applyNumberFormat="1" applyFont="1" applyBorder="1" applyAlignment="1">
      <alignment horizontal="right"/>
    </xf>
    <xf numFmtId="3" fontId="22" fillId="0" borderId="64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0" fontId="20" fillId="0" borderId="0" xfId="0" applyFont="1" applyAlignment="1">
      <alignment horizontal="right"/>
    </xf>
    <xf numFmtId="3" fontId="11" fillId="0" borderId="8" xfId="0" applyNumberFormat="1" applyFont="1" applyBorder="1" applyAlignment="1">
      <alignment vertical="center"/>
    </xf>
    <xf numFmtId="0" fontId="11" fillId="0" borderId="3" xfId="0" applyFont="1" applyBorder="1" applyAlignment="1"/>
    <xf numFmtId="0" fontId="11" fillId="0" borderId="4" xfId="0" applyFont="1" applyBorder="1" applyAlignment="1"/>
    <xf numFmtId="0" fontId="11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3" fontId="22" fillId="0" borderId="109" xfId="0" applyNumberFormat="1" applyFont="1" applyFill="1" applyBorder="1" applyAlignment="1">
      <alignment vertical="center"/>
    </xf>
    <xf numFmtId="3" fontId="26" fillId="0" borderId="112" xfId="0" applyNumberFormat="1" applyFont="1" applyFill="1" applyBorder="1" applyAlignment="1">
      <alignment vertical="center"/>
    </xf>
    <xf numFmtId="0" fontId="17" fillId="9" borderId="26" xfId="0" applyFont="1" applyFill="1" applyBorder="1" applyAlignment="1"/>
    <xf numFmtId="0" fontId="18" fillId="9" borderId="27" xfId="0" applyFont="1" applyFill="1" applyBorder="1" applyAlignment="1">
      <alignment vertical="center"/>
    </xf>
    <xf numFmtId="0" fontId="18" fillId="9" borderId="27" xfId="0" applyFont="1" applyFill="1" applyBorder="1" applyAlignment="1">
      <alignment horizontal="center" vertical="center" wrapText="1"/>
    </xf>
    <xf numFmtId="3" fontId="18" fillId="9" borderId="112" xfId="0" applyNumberFormat="1" applyFont="1" applyFill="1" applyBorder="1"/>
    <xf numFmtId="3" fontId="18" fillId="9" borderId="109" xfId="0" applyNumberFormat="1" applyFont="1" applyFill="1" applyBorder="1"/>
    <xf numFmtId="0" fontId="18" fillId="9" borderId="33" xfId="0" applyFont="1" applyFill="1" applyBorder="1" applyAlignment="1">
      <alignment horizontal="center" vertical="center" wrapText="1"/>
    </xf>
    <xf numFmtId="3" fontId="20" fillId="0" borderId="124" xfId="0" applyNumberFormat="1" applyFont="1" applyBorder="1"/>
    <xf numFmtId="3" fontId="20" fillId="0" borderId="124" xfId="0" applyNumberFormat="1" applyFont="1" applyFill="1" applyBorder="1"/>
    <xf numFmtId="0" fontId="18" fillId="9" borderId="131" xfId="0" applyFont="1" applyFill="1" applyBorder="1" applyAlignment="1">
      <alignment horizontal="center" vertical="center"/>
    </xf>
    <xf numFmtId="0" fontId="11" fillId="0" borderId="113" xfId="0" applyFont="1" applyBorder="1" applyAlignment="1">
      <alignment horizontal="center"/>
    </xf>
    <xf numFmtId="0" fontId="9" fillId="0" borderId="114" xfId="0" applyFont="1" applyBorder="1"/>
    <xf numFmtId="3" fontId="20" fillId="0" borderId="114" xfId="0" applyNumberFormat="1" applyFont="1" applyBorder="1"/>
    <xf numFmtId="3" fontId="20" fillId="0" borderId="101" xfId="0" applyNumberFormat="1" applyFont="1" applyBorder="1"/>
    <xf numFmtId="0" fontId="14" fillId="9" borderId="56" xfId="0" applyFont="1" applyFill="1" applyBorder="1" applyAlignment="1">
      <alignment horizontal="center"/>
    </xf>
    <xf numFmtId="0" fontId="13" fillId="9" borderId="46" xfId="0" applyFont="1" applyFill="1" applyBorder="1"/>
    <xf numFmtId="3" fontId="18" fillId="9" borderId="46" xfId="0" applyNumberFormat="1" applyFont="1" applyFill="1" applyBorder="1"/>
    <xf numFmtId="3" fontId="18" fillId="9" borderId="133" xfId="0" applyNumberFormat="1" applyFont="1" applyFill="1" applyBorder="1"/>
    <xf numFmtId="0" fontId="9" fillId="0" borderId="114" xfId="0" applyFont="1" applyFill="1" applyBorder="1"/>
    <xf numFmtId="0" fontId="12" fillId="9" borderId="10" xfId="0" applyFont="1" applyFill="1" applyBorder="1" applyAlignment="1">
      <alignment horizontal="center"/>
    </xf>
    <xf numFmtId="0" fontId="13" fillId="9" borderId="12" xfId="0" applyFont="1" applyFill="1" applyBorder="1"/>
    <xf numFmtId="3" fontId="18" fillId="9" borderId="12" xfId="0" applyNumberFormat="1" applyFont="1" applyFill="1" applyBorder="1"/>
    <xf numFmtId="3" fontId="18" fillId="9" borderId="36" xfId="0" applyNumberFormat="1" applyFont="1" applyFill="1" applyBorder="1"/>
    <xf numFmtId="3" fontId="18" fillId="9" borderId="135" xfId="0" applyNumberFormat="1" applyFont="1" applyFill="1" applyBorder="1"/>
    <xf numFmtId="3" fontId="18" fillId="9" borderId="136" xfId="0" applyNumberFormat="1" applyFont="1" applyFill="1" applyBorder="1"/>
    <xf numFmtId="3" fontId="10" fillId="7" borderId="132" xfId="0" applyNumberFormat="1" applyFont="1" applyFill="1" applyBorder="1"/>
    <xf numFmtId="3" fontId="10" fillId="7" borderId="134" xfId="0" applyNumberFormat="1" applyFont="1" applyFill="1" applyBorder="1"/>
    <xf numFmtId="0" fontId="18" fillId="9" borderId="48" xfId="0" applyFont="1" applyFill="1" applyBorder="1" applyAlignment="1">
      <alignment horizontal="left" vertical="center"/>
    </xf>
    <xf numFmtId="0" fontId="35" fillId="9" borderId="34" xfId="0" applyFont="1" applyFill="1" applyBorder="1" applyAlignment="1">
      <alignment horizontal="center" vertical="center" wrapText="1"/>
    </xf>
    <xf numFmtId="0" fontId="35" fillId="9" borderId="49" xfId="0" applyFont="1" applyFill="1" applyBorder="1" applyAlignment="1">
      <alignment horizontal="center" vertical="center" wrapText="1"/>
    </xf>
    <xf numFmtId="0" fontId="26" fillId="10" borderId="56" xfId="0" applyFont="1" applyFill="1" applyBorder="1" applyAlignment="1">
      <alignment horizontal="left" vertical="center" wrapText="1"/>
    </xf>
    <xf numFmtId="3" fontId="26" fillId="10" borderId="46" xfId="0" applyNumberFormat="1" applyFont="1" applyFill="1" applyBorder="1"/>
    <xf numFmtId="3" fontId="26" fillId="10" borderId="128" xfId="0" applyNumberFormat="1" applyFont="1" applyFill="1" applyBorder="1"/>
    <xf numFmtId="0" fontId="26" fillId="10" borderId="5" xfId="0" applyFont="1" applyFill="1" applyBorder="1" applyAlignment="1">
      <alignment horizontal="left" vertical="center" wrapText="1"/>
    </xf>
    <xf numFmtId="3" fontId="26" fillId="10" borderId="1" xfId="0" applyNumberFormat="1" applyFont="1" applyFill="1" applyBorder="1"/>
    <xf numFmtId="3" fontId="26" fillId="10" borderId="8" xfId="0" applyNumberFormat="1" applyFont="1" applyFill="1" applyBorder="1"/>
    <xf numFmtId="0" fontId="13" fillId="9" borderId="5" xfId="0" applyFont="1" applyFill="1" applyBorder="1" applyAlignment="1">
      <alignment horizontal="left" vertical="center" wrapText="1"/>
    </xf>
    <xf numFmtId="3" fontId="13" fillId="9" borderId="1" xfId="0" applyNumberFormat="1" applyFont="1" applyFill="1" applyBorder="1"/>
    <xf numFmtId="3" fontId="13" fillId="9" borderId="8" xfId="0" applyNumberFormat="1" applyFont="1" applyFill="1" applyBorder="1"/>
    <xf numFmtId="0" fontId="13" fillId="9" borderId="29" xfId="0" applyFont="1" applyFill="1" applyBorder="1" applyAlignment="1">
      <alignment horizontal="left" vertical="center" wrapText="1"/>
    </xf>
    <xf numFmtId="3" fontId="13" fillId="9" borderId="30" xfId="0" applyNumberFormat="1" applyFont="1" applyFill="1" applyBorder="1" applyAlignment="1">
      <alignment vertical="center"/>
    </xf>
    <xf numFmtId="3" fontId="13" fillId="9" borderId="25" xfId="0" applyNumberFormat="1" applyFont="1" applyFill="1" applyBorder="1" applyAlignment="1">
      <alignment vertical="center"/>
    </xf>
    <xf numFmtId="0" fontId="13" fillId="9" borderId="111" xfId="0" applyFont="1" applyFill="1" applyBorder="1" applyAlignment="1">
      <alignment horizontal="left" vertical="center" wrapText="1"/>
    </xf>
    <xf numFmtId="3" fontId="13" fillId="9" borderId="109" xfId="0" applyNumberFormat="1" applyFont="1" applyFill="1" applyBorder="1"/>
    <xf numFmtId="3" fontId="13" fillId="9" borderId="112" xfId="0" applyNumberFormat="1" applyFont="1" applyFill="1" applyBorder="1"/>
    <xf numFmtId="3" fontId="13" fillId="9" borderId="92" xfId="0" applyNumberFormat="1" applyFont="1" applyFill="1" applyBorder="1" applyAlignment="1">
      <alignment vertical="center"/>
    </xf>
    <xf numFmtId="0" fontId="18" fillId="9" borderId="111" xfId="0" applyFont="1" applyFill="1" applyBorder="1" applyAlignment="1">
      <alignment horizontal="left" vertical="center" wrapText="1"/>
    </xf>
    <xf numFmtId="0" fontId="18" fillId="9" borderId="29" xfId="0" applyFont="1" applyFill="1" applyBorder="1" applyAlignment="1">
      <alignment horizontal="left" vertical="center" wrapText="1"/>
    </xf>
    <xf numFmtId="3" fontId="18" fillId="9" borderId="92" xfId="0" applyNumberFormat="1" applyFont="1" applyFill="1" applyBorder="1" applyAlignment="1">
      <alignment vertical="center"/>
    </xf>
    <xf numFmtId="3" fontId="18" fillId="9" borderId="25" xfId="0" applyNumberFormat="1" applyFont="1" applyFill="1" applyBorder="1" applyAlignment="1">
      <alignment vertical="center"/>
    </xf>
    <xf numFmtId="0" fontId="35" fillId="9" borderId="129" xfId="0" applyFont="1" applyFill="1" applyBorder="1" applyAlignment="1">
      <alignment horizontal="center" vertical="center" wrapText="1"/>
    </xf>
    <xf numFmtId="0" fontId="26" fillId="10" borderId="111" xfId="0" applyFont="1" applyFill="1" applyBorder="1" applyAlignment="1">
      <alignment horizontal="left" vertical="center" wrapText="1"/>
    </xf>
    <xf numFmtId="3" fontId="26" fillId="10" borderId="109" xfId="0" applyNumberFormat="1" applyFont="1" applyFill="1" applyBorder="1"/>
    <xf numFmtId="3" fontId="26" fillId="10" borderId="112" xfId="0" applyNumberFormat="1" applyFont="1" applyFill="1" applyBorder="1"/>
    <xf numFmtId="3" fontId="26" fillId="10" borderId="130" xfId="0" applyNumberFormat="1" applyFont="1" applyFill="1" applyBorder="1"/>
    <xf numFmtId="3" fontId="26" fillId="10" borderId="96" xfId="0" applyNumberFormat="1" applyFont="1" applyFill="1" applyBorder="1"/>
    <xf numFmtId="3" fontId="18" fillId="9" borderId="128" xfId="0" applyNumberFormat="1" applyFont="1" applyFill="1" applyBorder="1"/>
    <xf numFmtId="3" fontId="18" fillId="9" borderId="8" xfId="0" applyNumberFormat="1" applyFont="1" applyFill="1" applyBorder="1"/>
    <xf numFmtId="0" fontId="18" fillId="9" borderId="49" xfId="0" applyFont="1" applyFill="1" applyBorder="1" applyAlignment="1">
      <alignment horizontal="center" vertical="center" wrapText="1"/>
    </xf>
    <xf numFmtId="3" fontId="37" fillId="0" borderId="8" xfId="0" applyNumberFormat="1" applyFont="1" applyFill="1" applyBorder="1"/>
    <xf numFmtId="0" fontId="25" fillId="10" borderId="56" xfId="0" applyFont="1" applyFill="1" applyBorder="1" applyAlignment="1">
      <alignment horizontal="left" vertical="center" wrapText="1"/>
    </xf>
    <xf numFmtId="3" fontId="25" fillId="10" borderId="46" xfId="0" applyNumberFormat="1" applyFont="1" applyFill="1" applyBorder="1"/>
    <xf numFmtId="0" fontId="25" fillId="10" borderId="5" xfId="0" applyFont="1" applyFill="1" applyBorder="1" applyAlignment="1">
      <alignment horizontal="left" vertical="center" wrapText="1"/>
    </xf>
    <xf numFmtId="3" fontId="25" fillId="10" borderId="1" xfId="0" applyNumberFormat="1" applyFont="1" applyFill="1" applyBorder="1"/>
    <xf numFmtId="3" fontId="24" fillId="10" borderId="8" xfId="0" applyNumberFormat="1" applyFont="1" applyFill="1" applyBorder="1" applyAlignment="1">
      <alignment horizontal="right"/>
    </xf>
    <xf numFmtId="3" fontId="26" fillId="10" borderId="109" xfId="0" applyNumberFormat="1" applyFont="1" applyFill="1" applyBorder="1" applyAlignment="1">
      <alignment vertical="center"/>
    </xf>
    <xf numFmtId="3" fontId="26" fillId="10" borderId="112" xfId="0" applyNumberFormat="1" applyFont="1" applyFill="1" applyBorder="1" applyAlignment="1">
      <alignment vertical="center"/>
    </xf>
    <xf numFmtId="0" fontId="9" fillId="0" borderId="0" xfId="2" applyFont="1"/>
    <xf numFmtId="0" fontId="11" fillId="0" borderId="0" xfId="2" applyFont="1"/>
    <xf numFmtId="0" fontId="9" fillId="0" borderId="0" xfId="2" applyFont="1" applyAlignment="1">
      <alignment horizontal="right"/>
    </xf>
    <xf numFmtId="0" fontId="3" fillId="0" borderId="0" xfId="2" applyFont="1" applyBorder="1" applyAlignment="1">
      <alignment horizontal="center"/>
    </xf>
    <xf numFmtId="0" fontId="38" fillId="0" borderId="0" xfId="2" applyFont="1"/>
    <xf numFmtId="3" fontId="9" fillId="0" borderId="104" xfId="2" applyNumberFormat="1" applyFont="1" applyBorder="1" applyAlignment="1">
      <alignment horizontal="right"/>
    </xf>
    <xf numFmtId="3" fontId="11" fillId="0" borderId="104" xfId="2" applyNumberFormat="1" applyFont="1" applyBorder="1"/>
    <xf numFmtId="3" fontId="9" fillId="0" borderId="107" xfId="2" applyNumberFormat="1" applyFont="1" applyBorder="1" applyAlignment="1">
      <alignment horizontal="right"/>
    </xf>
    <xf numFmtId="3" fontId="11" fillId="0" borderId="107" xfId="2" applyNumberFormat="1" applyFont="1" applyBorder="1"/>
    <xf numFmtId="3" fontId="9" fillId="0" borderId="109" xfId="2" applyNumberFormat="1" applyFont="1" applyBorder="1" applyAlignment="1">
      <alignment horizontal="right"/>
    </xf>
    <xf numFmtId="3" fontId="11" fillId="0" borderId="109" xfId="2" applyNumberFormat="1" applyFont="1" applyBorder="1"/>
    <xf numFmtId="3" fontId="9" fillId="0" borderId="59" xfId="2" applyNumberFormat="1" applyFont="1" applyBorder="1" applyAlignment="1">
      <alignment horizontal="right"/>
    </xf>
    <xf numFmtId="3" fontId="11" fillId="0" borderId="59" xfId="2" applyNumberFormat="1" applyFont="1" applyBorder="1"/>
    <xf numFmtId="3" fontId="11" fillId="0" borderId="0" xfId="2" applyNumberFormat="1" applyFont="1"/>
    <xf numFmtId="3" fontId="9" fillId="0" borderId="114" xfId="2" applyNumberFormat="1" applyFont="1" applyBorder="1" applyAlignment="1">
      <alignment horizontal="right"/>
    </xf>
    <xf numFmtId="3" fontId="11" fillId="0" borderId="114" xfId="2" applyNumberFormat="1" applyFont="1" applyBorder="1"/>
    <xf numFmtId="0" fontId="3" fillId="0" borderId="0" xfId="2" applyFont="1" applyFill="1" applyBorder="1" applyAlignment="1">
      <alignment horizontal="center" vertical="center"/>
    </xf>
    <xf numFmtId="3" fontId="3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/>
    <xf numFmtId="3" fontId="23" fillId="0" borderId="104" xfId="2" applyNumberFormat="1" applyFont="1" applyBorder="1"/>
    <xf numFmtId="0" fontId="32" fillId="13" borderId="103" xfId="2" applyFont="1" applyFill="1" applyBorder="1" applyAlignment="1">
      <alignment horizontal="left"/>
    </xf>
    <xf numFmtId="0" fontId="32" fillId="13" borderId="106" xfId="2" applyFont="1" applyFill="1" applyBorder="1" applyAlignment="1">
      <alignment horizontal="left"/>
    </xf>
    <xf numFmtId="0" fontId="32" fillId="13" borderId="110" xfId="2" applyFont="1" applyFill="1" applyBorder="1" applyAlignment="1">
      <alignment horizontal="left"/>
    </xf>
    <xf numFmtId="3" fontId="3" fillId="14" borderId="104" xfId="2" applyNumberFormat="1" applyFont="1" applyFill="1" applyBorder="1" applyAlignment="1">
      <alignment horizontal="center"/>
    </xf>
    <xf numFmtId="3" fontId="3" fillId="14" borderId="107" xfId="2" applyNumberFormat="1" applyFont="1" applyFill="1" applyBorder="1" applyAlignment="1">
      <alignment horizontal="center"/>
    </xf>
    <xf numFmtId="3" fontId="3" fillId="14" borderId="109" xfId="2" applyNumberFormat="1" applyFont="1" applyFill="1" applyBorder="1" applyAlignment="1">
      <alignment horizontal="center"/>
    </xf>
    <xf numFmtId="3" fontId="3" fillId="14" borderId="59" xfId="2" applyNumberFormat="1" applyFont="1" applyFill="1" applyBorder="1" applyAlignment="1">
      <alignment horizontal="center"/>
    </xf>
    <xf numFmtId="3" fontId="3" fillId="15" borderId="104" xfId="2" applyNumberFormat="1" applyFont="1" applyFill="1" applyBorder="1" applyAlignment="1">
      <alignment horizontal="right"/>
    </xf>
    <xf numFmtId="3" fontId="3" fillId="15" borderId="107" xfId="2" applyNumberFormat="1" applyFont="1" applyFill="1" applyBorder="1" applyAlignment="1">
      <alignment horizontal="right"/>
    </xf>
    <xf numFmtId="3" fontId="3" fillId="15" borderId="109" xfId="2" applyNumberFormat="1" applyFont="1" applyFill="1" applyBorder="1" applyAlignment="1">
      <alignment horizontal="right"/>
    </xf>
    <xf numFmtId="3" fontId="3" fillId="15" borderId="59" xfId="2" applyNumberFormat="1" applyFont="1" applyFill="1" applyBorder="1" applyAlignment="1">
      <alignment horizontal="right"/>
    </xf>
    <xf numFmtId="3" fontId="3" fillId="12" borderId="105" xfId="2" applyNumberFormat="1" applyFont="1" applyFill="1" applyBorder="1" applyAlignment="1">
      <alignment horizontal="right"/>
    </xf>
    <xf numFmtId="3" fontId="3" fillId="12" borderId="108" xfId="2" applyNumberFormat="1" applyFont="1" applyFill="1" applyBorder="1" applyAlignment="1">
      <alignment horizontal="right"/>
    </xf>
    <xf numFmtId="0" fontId="32" fillId="13" borderId="68" xfId="2" applyFont="1" applyFill="1" applyBorder="1" applyAlignment="1">
      <alignment horizontal="left"/>
    </xf>
    <xf numFmtId="3" fontId="3" fillId="12" borderId="84" xfId="2" applyNumberFormat="1" applyFont="1" applyFill="1" applyBorder="1" applyAlignment="1">
      <alignment horizontal="right"/>
    </xf>
    <xf numFmtId="3" fontId="3" fillId="14" borderId="69" xfId="2" applyNumberFormat="1" applyFont="1" applyFill="1" applyBorder="1" applyAlignment="1">
      <alignment horizontal="center"/>
    </xf>
    <xf numFmtId="3" fontId="3" fillId="15" borderId="69" xfId="2" applyNumberFormat="1" applyFont="1" applyFill="1" applyBorder="1" applyAlignment="1">
      <alignment horizontal="right"/>
    </xf>
    <xf numFmtId="3" fontId="3" fillId="0" borderId="69" xfId="2" applyNumberFormat="1" applyFont="1" applyFill="1" applyBorder="1" applyAlignment="1">
      <alignment horizontal="right"/>
    </xf>
    <xf numFmtId="3" fontId="9" fillId="0" borderId="69" xfId="2" applyNumberFormat="1" applyFont="1" applyFill="1" applyBorder="1" applyAlignment="1">
      <alignment horizontal="right"/>
    </xf>
    <xf numFmtId="0" fontId="32" fillId="13" borderId="137" xfId="2" applyFont="1" applyFill="1" applyBorder="1" applyAlignment="1">
      <alignment horizontal="left"/>
    </xf>
    <xf numFmtId="3" fontId="3" fillId="12" borderId="138" xfId="2" applyNumberFormat="1" applyFont="1" applyFill="1" applyBorder="1" applyAlignment="1">
      <alignment horizontal="right"/>
    </xf>
    <xf numFmtId="0" fontId="18" fillId="4" borderId="139" xfId="0" applyFont="1" applyFill="1" applyBorder="1" applyAlignment="1"/>
    <xf numFmtId="0" fontId="18" fillId="4" borderId="70" xfId="0" applyFont="1" applyFill="1" applyBorder="1" applyAlignment="1"/>
    <xf numFmtId="3" fontId="18" fillId="4" borderId="49" xfId="0" applyNumberFormat="1" applyFont="1" applyFill="1" applyBorder="1" applyAlignment="1"/>
    <xf numFmtId="3" fontId="11" fillId="0" borderId="128" xfId="0" applyNumberFormat="1" applyFont="1" applyBorder="1"/>
    <xf numFmtId="3" fontId="11" fillId="0" borderId="112" xfId="0" applyNumberFormat="1" applyFont="1" applyBorder="1"/>
    <xf numFmtId="3" fontId="30" fillId="9" borderId="49" xfId="0" applyNumberFormat="1" applyFont="1" applyFill="1" applyBorder="1" applyAlignment="1">
      <alignment vertical="center"/>
    </xf>
    <xf numFmtId="3" fontId="24" fillId="10" borderId="128" xfId="0" applyNumberFormat="1" applyFont="1" applyFill="1" applyBorder="1" applyAlignment="1">
      <alignment horizontal="right"/>
    </xf>
    <xf numFmtId="0" fontId="26" fillId="10" borderId="113" xfId="0" applyFont="1" applyFill="1" applyBorder="1" applyAlignment="1">
      <alignment horizontal="left" vertical="center" wrapText="1"/>
    </xf>
    <xf numFmtId="3" fontId="33" fillId="10" borderId="114" xfId="0" applyNumberFormat="1" applyFont="1" applyFill="1" applyBorder="1"/>
    <xf numFmtId="0" fontId="32" fillId="9" borderId="10" xfId="0" applyFont="1" applyFill="1" applyBorder="1" applyAlignment="1">
      <alignment horizontal="left" vertical="center" wrapText="1"/>
    </xf>
    <xf numFmtId="3" fontId="18" fillId="9" borderId="12" xfId="0" applyNumberFormat="1" applyFont="1" applyFill="1" applyBorder="1" applyAlignment="1">
      <alignment vertical="center"/>
    </xf>
    <xf numFmtId="3" fontId="18" fillId="9" borderId="13" xfId="0" applyNumberFormat="1" applyFont="1" applyFill="1" applyBorder="1" applyAlignment="1">
      <alignment vertical="center"/>
    </xf>
    <xf numFmtId="0" fontId="35" fillId="9" borderId="63" xfId="0" applyFont="1" applyFill="1" applyBorder="1" applyAlignment="1">
      <alignment horizontal="center" vertical="center" wrapText="1"/>
    </xf>
    <xf numFmtId="3" fontId="26" fillId="10" borderId="57" xfId="0" applyNumberFormat="1" applyFont="1" applyFill="1" applyBorder="1"/>
    <xf numFmtId="3" fontId="26" fillId="10" borderId="124" xfId="0" applyNumberFormat="1" applyFont="1" applyFill="1" applyBorder="1"/>
    <xf numFmtId="3" fontId="5" fillId="0" borderId="124" xfId="0" applyNumberFormat="1" applyFont="1" applyFill="1" applyBorder="1"/>
    <xf numFmtId="3" fontId="33" fillId="10" borderId="101" xfId="0" applyNumberFormat="1" applyFont="1" applyFill="1" applyBorder="1"/>
    <xf numFmtId="3" fontId="18" fillId="9" borderId="36" xfId="0" applyNumberFormat="1" applyFont="1" applyFill="1" applyBorder="1" applyAlignment="1">
      <alignment vertical="center"/>
    </xf>
    <xf numFmtId="0" fontId="36" fillId="9" borderId="142" xfId="0" applyFont="1" applyFill="1" applyBorder="1" applyAlignment="1">
      <alignment horizontal="center" vertical="center"/>
    </xf>
    <xf numFmtId="3" fontId="26" fillId="10" borderId="136" xfId="0" applyNumberFormat="1" applyFont="1" applyFill="1" applyBorder="1"/>
    <xf numFmtId="3" fontId="26" fillId="10" borderId="132" xfId="0" applyNumberFormat="1" applyFont="1" applyFill="1" applyBorder="1"/>
    <xf numFmtId="3" fontId="5" fillId="0" borderId="132" xfId="0" applyNumberFormat="1" applyFont="1" applyFill="1" applyBorder="1"/>
    <xf numFmtId="3" fontId="33" fillId="10" borderId="134" xfId="0" applyNumberFormat="1" applyFont="1" applyFill="1" applyBorder="1"/>
    <xf numFmtId="3" fontId="18" fillId="9" borderId="135" xfId="0" applyNumberFormat="1" applyFont="1" applyFill="1" applyBorder="1" applyAlignment="1">
      <alignment vertical="center"/>
    </xf>
    <xf numFmtId="3" fontId="18" fillId="9" borderId="64" xfId="0" applyNumberFormat="1" applyFont="1" applyFill="1" applyBorder="1" applyAlignment="1">
      <alignment vertical="center"/>
    </xf>
    <xf numFmtId="3" fontId="11" fillId="0" borderId="128" xfId="0" applyNumberFormat="1" applyFont="1" applyBorder="1" applyAlignment="1">
      <alignment vertical="center"/>
    </xf>
    <xf numFmtId="3" fontId="11" fillId="0" borderId="112" xfId="0" applyNumberFormat="1" applyFont="1" applyBorder="1" applyAlignment="1">
      <alignment vertical="center"/>
    </xf>
    <xf numFmtId="3" fontId="11" fillId="0" borderId="112" xfId="0" applyNumberFormat="1" applyFont="1" applyBorder="1" applyAlignment="1">
      <alignment horizontal="right" vertical="center" wrapText="1"/>
    </xf>
    <xf numFmtId="3" fontId="11" fillId="0" borderId="112" xfId="0" applyNumberFormat="1" applyFont="1" applyBorder="1" applyAlignment="1">
      <alignment horizontal="right" vertical="center"/>
    </xf>
    <xf numFmtId="0" fontId="11" fillId="0" borderId="146" xfId="0" applyFont="1" applyBorder="1" applyAlignment="1"/>
    <xf numFmtId="0" fontId="11" fillId="0" borderId="147" xfId="0" applyFont="1" applyBorder="1" applyAlignment="1"/>
    <xf numFmtId="0" fontId="11" fillId="0" borderId="24" xfId="0" applyFont="1" applyBorder="1" applyAlignment="1"/>
    <xf numFmtId="3" fontId="11" fillId="0" borderId="148" xfId="0" applyNumberFormat="1" applyFont="1" applyBorder="1" applyAlignment="1">
      <alignment horizontal="right" vertical="center"/>
    </xf>
    <xf numFmtId="0" fontId="32" fillId="9" borderId="48" xfId="0" applyFont="1" applyFill="1" applyBorder="1" applyAlignment="1">
      <alignment horizontal="left" vertical="center"/>
    </xf>
    <xf numFmtId="0" fontId="32" fillId="9" borderId="49" xfId="0" applyFont="1" applyFill="1" applyBorder="1" applyAlignment="1">
      <alignment horizontal="center" vertical="center"/>
    </xf>
    <xf numFmtId="3" fontId="26" fillId="10" borderId="46" xfId="0" applyNumberFormat="1" applyFont="1" applyFill="1" applyBorder="1" applyAlignment="1">
      <alignment vertical="center"/>
    </xf>
    <xf numFmtId="3" fontId="26" fillId="10" borderId="128" xfId="0" applyNumberFormat="1" applyFont="1" applyFill="1" applyBorder="1" applyAlignment="1">
      <alignment vertical="center"/>
    </xf>
    <xf numFmtId="3" fontId="26" fillId="10" borderId="114" xfId="0" applyNumberFormat="1" applyFont="1" applyFill="1" applyBorder="1"/>
    <xf numFmtId="3" fontId="26" fillId="10" borderId="115" xfId="0" applyNumberFormat="1" applyFont="1" applyFill="1" applyBorder="1"/>
    <xf numFmtId="0" fontId="34" fillId="9" borderId="149" xfId="0" applyFont="1" applyFill="1" applyBorder="1" applyAlignment="1">
      <alignment horizontal="left" vertical="center" wrapText="1"/>
    </xf>
    <xf numFmtId="3" fontId="34" fillId="9" borderId="150" xfId="0" applyNumberFormat="1" applyFont="1" applyFill="1" applyBorder="1" applyAlignment="1">
      <alignment vertical="center"/>
    </xf>
    <xf numFmtId="3" fontId="34" fillId="9" borderId="151" xfId="0" applyNumberFormat="1" applyFont="1" applyFill="1" applyBorder="1" applyAlignment="1">
      <alignment vertical="center"/>
    </xf>
    <xf numFmtId="0" fontId="34" fillId="9" borderId="38" xfId="0" applyFont="1" applyFill="1" applyBorder="1" applyAlignment="1">
      <alignment horizontal="left" vertical="center" wrapText="1"/>
    </xf>
    <xf numFmtId="3" fontId="34" fillId="9" borderId="39" xfId="0" applyNumberFormat="1" applyFont="1" applyFill="1" applyBorder="1" applyAlignment="1">
      <alignment vertical="center"/>
    </xf>
    <xf numFmtId="3" fontId="34" fillId="9" borderId="64" xfId="0" applyNumberFormat="1" applyFont="1" applyFill="1" applyBorder="1" applyAlignment="1">
      <alignment vertical="center"/>
    </xf>
    <xf numFmtId="0" fontId="26" fillId="10" borderId="21" xfId="0" applyFont="1" applyFill="1" applyBorder="1" applyAlignment="1">
      <alignment horizontal="left" vertical="center" wrapText="1"/>
    </xf>
    <xf numFmtId="3" fontId="26" fillId="10" borderId="22" xfId="0" applyNumberFormat="1" applyFont="1" applyFill="1" applyBorder="1"/>
    <xf numFmtId="3" fontId="26" fillId="10" borderId="148" xfId="0" applyNumberFormat="1" applyFont="1" applyFill="1" applyBorder="1"/>
    <xf numFmtId="0" fontId="39" fillId="0" borderId="0" xfId="2" applyFont="1"/>
    <xf numFmtId="0" fontId="32" fillId="13" borderId="111" xfId="2" applyFont="1" applyFill="1" applyBorder="1" applyAlignment="1">
      <alignment horizontal="left"/>
    </xf>
    <xf numFmtId="0" fontId="32" fillId="13" borderId="113" xfId="2" applyFont="1" applyFill="1" applyBorder="1" applyAlignment="1">
      <alignment horizontal="left"/>
    </xf>
    <xf numFmtId="3" fontId="3" fillId="12" borderId="112" xfId="2" applyNumberFormat="1" applyFont="1" applyFill="1" applyBorder="1" applyAlignment="1">
      <alignment horizontal="right"/>
    </xf>
    <xf numFmtId="3" fontId="3" fillId="12" borderId="115" xfId="2" applyNumberFormat="1" applyFont="1" applyFill="1" applyBorder="1" applyAlignment="1">
      <alignment horizontal="right"/>
    </xf>
    <xf numFmtId="0" fontId="11" fillId="0" borderId="0" xfId="2" applyFont="1" applyAlignment="1">
      <alignment vertical="center"/>
    </xf>
    <xf numFmtId="3" fontId="11" fillId="0" borderId="0" xfId="2" applyNumberFormat="1" applyFont="1" applyAlignment="1">
      <alignment vertical="center"/>
    </xf>
    <xf numFmtId="0" fontId="15" fillId="0" borderId="0" xfId="0" applyFont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2" xfId="0" applyFont="1" applyBorder="1" applyAlignment="1"/>
    <xf numFmtId="3" fontId="11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/>
    <xf numFmtId="4" fontId="11" fillId="0" borderId="0" xfId="0" applyNumberFormat="1" applyFont="1"/>
    <xf numFmtId="0" fontId="11" fillId="0" borderId="88" xfId="0" applyFont="1" applyFill="1" applyBorder="1" applyAlignment="1">
      <alignment horizontal="left" vertical="center" wrapText="1"/>
    </xf>
    <xf numFmtId="3" fontId="11" fillId="0" borderId="88" xfId="0" applyNumberFormat="1" applyFont="1" applyFill="1" applyBorder="1"/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3" fontId="11" fillId="0" borderId="109" xfId="0" applyNumberFormat="1" applyFont="1" applyBorder="1" applyAlignment="1">
      <alignment horizontal="right" vertical="center" wrapText="1"/>
    </xf>
    <xf numFmtId="3" fontId="11" fillId="0" borderId="0" xfId="0" applyNumberFormat="1" applyFont="1"/>
    <xf numFmtId="3" fontId="11" fillId="0" borderId="1" xfId="0" applyNumberFormat="1" applyFont="1" applyBorder="1" applyAlignment="1"/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/>
    <xf numFmtId="4" fontId="23" fillId="0" borderId="0" xfId="0" applyNumberFormat="1" applyFont="1"/>
    <xf numFmtId="3" fontId="11" fillId="0" borderId="0" xfId="0" applyNumberFormat="1" applyFont="1" applyFill="1"/>
    <xf numFmtId="3" fontId="11" fillId="0" borderId="0" xfId="0" applyNumberFormat="1" applyFont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3" fontId="11" fillId="0" borderId="7" xfId="0" applyNumberFormat="1" applyFont="1" applyFill="1" applyBorder="1"/>
    <xf numFmtId="3" fontId="11" fillId="0" borderId="0" xfId="0" applyNumberFormat="1" applyFont="1" applyFill="1" applyBorder="1"/>
    <xf numFmtId="3" fontId="23" fillId="0" borderId="7" xfId="0" applyNumberFormat="1" applyFont="1" applyFill="1" applyBorder="1"/>
    <xf numFmtId="3" fontId="11" fillId="0" borderId="88" xfId="0" applyNumberFormat="1" applyFont="1" applyBorder="1"/>
    <xf numFmtId="3" fontId="11" fillId="0" borderId="109" xfId="0" applyNumberFormat="1" applyFont="1" applyBorder="1"/>
    <xf numFmtId="3" fontId="3" fillId="12" borderId="152" xfId="2" applyNumberFormat="1" applyFont="1" applyFill="1" applyBorder="1" applyAlignment="1">
      <alignment horizontal="right"/>
    </xf>
    <xf numFmtId="0" fontId="32" fillId="13" borderId="153" xfId="2" applyFont="1" applyFill="1" applyBorder="1" applyAlignment="1">
      <alignment horizontal="center" vertical="center"/>
    </xf>
    <xf numFmtId="3" fontId="32" fillId="13" borderId="154" xfId="2" applyNumberFormat="1" applyFont="1" applyFill="1" applyBorder="1" applyAlignment="1">
      <alignment horizontal="center" vertical="center"/>
    </xf>
    <xf numFmtId="3" fontId="32" fillId="13" borderId="154" xfId="2" applyNumberFormat="1" applyFont="1" applyFill="1" applyBorder="1" applyAlignment="1">
      <alignment horizontal="right" vertical="center"/>
    </xf>
    <xf numFmtId="3" fontId="32" fillId="13" borderId="155" xfId="2" applyNumberFormat="1" applyFont="1" applyFill="1" applyBorder="1" applyAlignment="1">
      <alignment horizontal="right" vertical="center"/>
    </xf>
    <xf numFmtId="0" fontId="32" fillId="13" borderId="156" xfId="2" applyFont="1" applyFill="1" applyBorder="1" applyAlignment="1">
      <alignment horizontal="left"/>
    </xf>
    <xf numFmtId="3" fontId="3" fillId="14" borderId="157" xfId="2" applyNumberFormat="1" applyFont="1" applyFill="1" applyBorder="1" applyAlignment="1">
      <alignment horizontal="center"/>
    </xf>
    <xf numFmtId="3" fontId="3" fillId="15" borderId="157" xfId="2" applyNumberFormat="1" applyFont="1" applyFill="1" applyBorder="1" applyAlignment="1">
      <alignment horizontal="right"/>
    </xf>
    <xf numFmtId="3" fontId="9" fillId="0" borderId="157" xfId="2" applyNumberFormat="1" applyFont="1" applyBorder="1" applyAlignment="1">
      <alignment horizontal="right"/>
    </xf>
    <xf numFmtId="3" fontId="11" fillId="0" borderId="157" xfId="2" applyNumberFormat="1" applyFont="1" applyBorder="1" applyAlignment="1">
      <alignment horizontal="right"/>
    </xf>
    <xf numFmtId="3" fontId="3" fillId="12" borderId="158" xfId="2" applyNumberFormat="1" applyFont="1" applyFill="1" applyBorder="1" applyAlignment="1">
      <alignment horizontal="right"/>
    </xf>
    <xf numFmtId="0" fontId="32" fillId="13" borderId="56" xfId="2" applyFont="1" applyFill="1" applyBorder="1" applyAlignment="1">
      <alignment horizontal="left"/>
    </xf>
    <xf numFmtId="3" fontId="9" fillId="0" borderId="46" xfId="2" applyNumberFormat="1" applyFont="1" applyBorder="1" applyAlignment="1">
      <alignment horizontal="right"/>
    </xf>
    <xf numFmtId="3" fontId="11" fillId="0" borderId="46" xfId="2" applyNumberFormat="1" applyFont="1" applyBorder="1"/>
    <xf numFmtId="3" fontId="3" fillId="12" borderId="128" xfId="2" applyNumberFormat="1" applyFont="1" applyFill="1" applyBorder="1" applyAlignment="1">
      <alignment horizontal="right"/>
    </xf>
    <xf numFmtId="0" fontId="32" fillId="13" borderId="10" xfId="2" applyFont="1" applyFill="1" applyBorder="1" applyAlignment="1">
      <alignment horizontal="center" vertical="center"/>
    </xf>
    <xf numFmtId="3" fontId="32" fillId="13" borderId="12" xfId="2" applyNumberFormat="1" applyFont="1" applyFill="1" applyBorder="1" applyAlignment="1">
      <alignment horizontal="right" vertical="center"/>
    </xf>
    <xf numFmtId="3" fontId="32" fillId="13" borderId="13" xfId="2" applyNumberFormat="1" applyFont="1" applyFill="1" applyBorder="1" applyAlignment="1">
      <alignment horizontal="right" vertical="center"/>
    </xf>
    <xf numFmtId="3" fontId="11" fillId="0" borderId="157" xfId="2" applyNumberFormat="1" applyFont="1" applyBorder="1"/>
    <xf numFmtId="0" fontId="11" fillId="0" borderId="0" xfId="0" applyFont="1" applyAlignment="1">
      <alignment vertical="center"/>
    </xf>
    <xf numFmtId="0" fontId="23" fillId="7" borderId="1" xfId="0" applyFont="1" applyFill="1" applyBorder="1" applyAlignment="1">
      <alignment horizontal="left" vertical="center" wrapText="1"/>
    </xf>
    <xf numFmtId="3" fontId="23" fillId="7" borderId="1" xfId="0" applyNumberFormat="1" applyFont="1" applyFill="1" applyBorder="1"/>
    <xf numFmtId="0" fontId="11" fillId="0" borderId="109" xfId="0" applyFont="1" applyFill="1" applyBorder="1" applyAlignment="1">
      <alignment horizontal="left" vertical="center" wrapText="1"/>
    </xf>
    <xf numFmtId="3" fontId="11" fillId="0" borderId="109" xfId="0" applyNumberFormat="1" applyFont="1" applyFill="1" applyBorder="1"/>
    <xf numFmtId="3" fontId="23" fillId="7" borderId="109" xfId="0" applyNumberFormat="1" applyFont="1" applyFill="1" applyBorder="1"/>
    <xf numFmtId="46" fontId="3" fillId="7" borderId="109" xfId="0" applyNumberFormat="1" applyFont="1" applyFill="1" applyBorder="1" applyAlignment="1">
      <alignment horizontal="left" vertical="center" wrapText="1"/>
    </xf>
    <xf numFmtId="3" fontId="23" fillId="7" borderId="1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left" wrapText="1"/>
    </xf>
    <xf numFmtId="3" fontId="23" fillId="7" borderId="109" xfId="0" applyNumberFormat="1" applyFont="1" applyFill="1" applyBorder="1" applyAlignment="1">
      <alignment vertical="center"/>
    </xf>
    <xf numFmtId="0" fontId="32" fillId="9" borderId="17" xfId="0" applyFont="1" applyFill="1" applyBorder="1" applyAlignment="1">
      <alignment horizontal="left" vertical="center" wrapText="1"/>
    </xf>
    <xf numFmtId="3" fontId="32" fillId="9" borderId="17" xfId="0" applyNumberFormat="1" applyFont="1" applyFill="1" applyBorder="1" applyAlignment="1">
      <alignment vertical="center"/>
    </xf>
    <xf numFmtId="0" fontId="23" fillId="7" borderId="22" xfId="0" applyFont="1" applyFill="1" applyBorder="1" applyAlignment="1">
      <alignment horizontal="left" vertical="center" wrapText="1"/>
    </xf>
    <xf numFmtId="3" fontId="23" fillId="7" borderId="22" xfId="0" applyNumberFormat="1" applyFont="1" applyFill="1" applyBorder="1"/>
    <xf numFmtId="0" fontId="23" fillId="7" borderId="17" xfId="0" applyFont="1" applyFill="1" applyBorder="1" applyAlignment="1">
      <alignment horizontal="left" vertical="center" wrapText="1"/>
    </xf>
    <xf numFmtId="3" fontId="23" fillId="7" borderId="17" xfId="0" applyNumberFormat="1" applyFont="1" applyFill="1" applyBorder="1"/>
    <xf numFmtId="0" fontId="32" fillId="9" borderId="22" xfId="0" applyFont="1" applyFill="1" applyBorder="1" applyAlignment="1">
      <alignment horizontal="left" vertical="center"/>
    </xf>
    <xf numFmtId="0" fontId="36" fillId="9" borderId="22" xfId="0" applyFont="1" applyFill="1" applyBorder="1" applyAlignment="1">
      <alignment horizontal="center" vertical="center" wrapText="1"/>
    </xf>
    <xf numFmtId="0" fontId="32" fillId="9" borderId="22" xfId="0" applyFont="1" applyFill="1" applyBorder="1" applyAlignment="1">
      <alignment horizontal="center" vertical="center"/>
    </xf>
    <xf numFmtId="3" fontId="11" fillId="0" borderId="17" xfId="0" applyNumberFormat="1" applyFont="1" applyBorder="1"/>
    <xf numFmtId="0" fontId="11" fillId="0" borderId="160" xfId="0" applyFont="1" applyBorder="1" applyAlignment="1">
      <alignment horizontal="left" vertical="center" wrapText="1"/>
    </xf>
    <xf numFmtId="0" fontId="11" fillId="0" borderId="14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3" fontId="11" fillId="0" borderId="22" xfId="0" applyNumberFormat="1" applyFont="1" applyBorder="1" applyAlignment="1">
      <alignment horizontal="right" vertical="center" wrapText="1"/>
    </xf>
    <xf numFmtId="0" fontId="11" fillId="0" borderId="160" xfId="0" applyFont="1" applyBorder="1" applyAlignment="1"/>
    <xf numFmtId="3" fontId="11" fillId="0" borderId="22" xfId="0" applyNumberFormat="1" applyFont="1" applyBorder="1" applyAlignment="1">
      <alignment horizontal="right"/>
    </xf>
    <xf numFmtId="0" fontId="23" fillId="9" borderId="17" xfId="0" applyFont="1" applyFill="1" applyBorder="1" applyAlignment="1">
      <alignment horizontal="left" vertical="center" wrapText="1"/>
    </xf>
    <xf numFmtId="3" fontId="23" fillId="9" borderId="17" xfId="0" applyNumberFormat="1" applyFont="1" applyFill="1" applyBorder="1" applyAlignment="1">
      <alignment vertical="center"/>
    </xf>
    <xf numFmtId="3" fontId="11" fillId="0" borderId="17" xfId="0" applyNumberFormat="1" applyFont="1" applyBorder="1" applyAlignment="1">
      <alignment horizontal="right"/>
    </xf>
    <xf numFmtId="3" fontId="32" fillId="9" borderId="17" xfId="0" applyNumberFormat="1" applyFont="1" applyFill="1" applyBorder="1" applyAlignment="1">
      <alignment horizontal="right" vertical="center"/>
    </xf>
    <xf numFmtId="3" fontId="11" fillId="0" borderId="17" xfId="0" applyNumberFormat="1" applyFont="1" applyBorder="1" applyAlignment="1"/>
    <xf numFmtId="3" fontId="11" fillId="0" borderId="22" xfId="0" applyNumberFormat="1" applyFont="1" applyBorder="1" applyAlignment="1"/>
    <xf numFmtId="46" fontId="3" fillId="7" borderId="22" xfId="0" applyNumberFormat="1" applyFont="1" applyFill="1" applyBorder="1" applyAlignment="1">
      <alignment horizontal="left" vertical="center" wrapText="1"/>
    </xf>
    <xf numFmtId="3" fontId="18" fillId="9" borderId="17" xfId="0" applyNumberFormat="1" applyFont="1" applyFill="1" applyBorder="1" applyAlignment="1">
      <alignment horizontal="right" vertical="center"/>
    </xf>
    <xf numFmtId="3" fontId="18" fillId="9" borderId="17" xfId="0" applyNumberFormat="1" applyFont="1" applyFill="1" applyBorder="1" applyAlignment="1">
      <alignment vertical="center"/>
    </xf>
    <xf numFmtId="0" fontId="18" fillId="9" borderId="17" xfId="0" applyFont="1" applyFill="1" applyBorder="1" applyAlignment="1">
      <alignment horizontal="left" vertical="center" wrapText="1"/>
    </xf>
    <xf numFmtId="0" fontId="11" fillId="0" borderId="0" xfId="0" applyFont="1" applyBorder="1"/>
    <xf numFmtId="3" fontId="18" fillId="9" borderId="17" xfId="0" applyNumberFormat="1" applyFont="1" applyFill="1" applyBorder="1"/>
    <xf numFmtId="0" fontId="20" fillId="0" borderId="0" xfId="0" applyFont="1" applyFill="1" applyBorder="1" applyAlignment="1">
      <alignment horizontal="right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/>
    <xf numFmtId="4" fontId="40" fillId="0" borderId="32" xfId="0" applyNumberFormat="1" applyFont="1" applyFill="1" applyBorder="1"/>
    <xf numFmtId="0" fontId="9" fillId="0" borderId="109" xfId="0" applyFont="1" applyFill="1" applyBorder="1" applyAlignment="1">
      <alignment vertical="center" wrapText="1"/>
    </xf>
    <xf numFmtId="0" fontId="9" fillId="0" borderId="109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right" textRotation="180"/>
    </xf>
    <xf numFmtId="4" fontId="16" fillId="0" borderId="0" xfId="0" applyNumberFormat="1" applyFont="1"/>
    <xf numFmtId="0" fontId="9" fillId="0" borderId="111" xfId="0" applyFont="1" applyFill="1" applyBorder="1" applyAlignment="1">
      <alignment horizontal="center"/>
    </xf>
    <xf numFmtId="3" fontId="9" fillId="0" borderId="109" xfId="0" applyNumberFormat="1" applyFont="1" applyFill="1" applyBorder="1"/>
    <xf numFmtId="3" fontId="9" fillId="0" borderId="112" xfId="0" applyNumberFormat="1" applyFont="1" applyFill="1" applyBorder="1"/>
    <xf numFmtId="0" fontId="9" fillId="0" borderId="109" xfId="0" applyFont="1" applyFill="1" applyBorder="1" applyAlignment="1">
      <alignment horizontal="left" vertical="center"/>
    </xf>
    <xf numFmtId="3" fontId="9" fillId="0" borderId="109" xfId="0" applyNumberFormat="1" applyFont="1" applyFill="1" applyBorder="1" applyAlignment="1">
      <alignment vertical="center"/>
    </xf>
    <xf numFmtId="3" fontId="9" fillId="0" borderId="112" xfId="0" applyNumberFormat="1" applyFont="1" applyFill="1" applyBorder="1" applyAlignment="1">
      <alignment vertical="center"/>
    </xf>
    <xf numFmtId="0" fontId="9" fillId="0" borderId="111" xfId="0" applyFont="1" applyFill="1" applyBorder="1" applyAlignment="1">
      <alignment horizontal="center" vertical="center"/>
    </xf>
    <xf numFmtId="3" fontId="9" fillId="0" borderId="109" xfId="0" applyNumberFormat="1" applyFont="1" applyFill="1" applyBorder="1" applyAlignment="1">
      <alignment vertical="center" wrapText="1"/>
    </xf>
    <xf numFmtId="3" fontId="9" fillId="0" borderId="112" xfId="0" applyNumberFormat="1" applyFont="1" applyFill="1" applyBorder="1" applyAlignment="1">
      <alignment vertical="center" wrapText="1"/>
    </xf>
    <xf numFmtId="3" fontId="20" fillId="0" borderId="109" xfId="0" applyNumberFormat="1" applyFont="1" applyFill="1" applyBorder="1" applyAlignment="1">
      <alignment horizontal="right"/>
    </xf>
    <xf numFmtId="4" fontId="25" fillId="8" borderId="28" xfId="0" applyNumberFormat="1" applyFont="1" applyFill="1" applyBorder="1" applyAlignment="1">
      <alignment horizontal="center" vertical="center" wrapText="1"/>
    </xf>
    <xf numFmtId="0" fontId="36" fillId="9" borderId="26" xfId="0" applyFont="1" applyFill="1" applyBorder="1" applyAlignment="1">
      <alignment horizontal="center" vertical="center"/>
    </xf>
    <xf numFmtId="4" fontId="36" fillId="9" borderId="28" xfId="0" applyNumberFormat="1" applyFont="1" applyFill="1" applyBorder="1" applyAlignment="1">
      <alignment horizontal="center" vertical="center" wrapText="1"/>
    </xf>
    <xf numFmtId="3" fontId="10" fillId="7" borderId="109" xfId="0" applyNumberFormat="1" applyFont="1" applyFill="1" applyBorder="1" applyAlignment="1">
      <alignment vertical="center"/>
    </xf>
    <xf numFmtId="3" fontId="10" fillId="7" borderId="112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0" fontId="40" fillId="0" borderId="0" xfId="0" applyFont="1" applyFill="1" applyAlignment="1">
      <alignment horizontal="center"/>
    </xf>
    <xf numFmtId="0" fontId="43" fillId="0" borderId="0" xfId="0" applyFont="1" applyFill="1"/>
    <xf numFmtId="0" fontId="40" fillId="0" borderId="0" xfId="0" applyFont="1" applyFill="1"/>
    <xf numFmtId="3" fontId="40" fillId="0" borderId="0" xfId="0" applyNumberFormat="1" applyFont="1" applyFill="1"/>
    <xf numFmtId="15" fontId="9" fillId="0" borderId="109" xfId="0" applyNumberFormat="1" applyFont="1" applyFill="1" applyBorder="1"/>
    <xf numFmtId="3" fontId="20" fillId="0" borderId="0" xfId="0" applyNumberFormat="1" applyFont="1" applyAlignment="1">
      <alignment horizontal="right" textRotation="180"/>
    </xf>
    <xf numFmtId="3" fontId="3" fillId="7" borderId="17" xfId="0" applyNumberFormat="1" applyFont="1" applyFill="1" applyBorder="1" applyAlignment="1">
      <alignment vertical="center"/>
    </xf>
    <xf numFmtId="3" fontId="3" fillId="7" borderId="18" xfId="0" applyNumberFormat="1" applyFont="1" applyFill="1" applyBorder="1" applyAlignment="1">
      <alignment vertical="center"/>
    </xf>
    <xf numFmtId="0" fontId="36" fillId="9" borderId="41" xfId="0" applyFont="1" applyFill="1" applyBorder="1" applyAlignment="1">
      <alignment horizontal="center" vertical="center"/>
    </xf>
    <xf numFmtId="0" fontId="18" fillId="9" borderId="42" xfId="0" applyFont="1" applyFill="1" applyBorder="1" applyAlignment="1">
      <alignment vertical="center"/>
    </xf>
    <xf numFmtId="4" fontId="36" fillId="9" borderId="42" xfId="0" applyNumberFormat="1" applyFont="1" applyFill="1" applyBorder="1" applyAlignment="1">
      <alignment horizontal="center" vertical="center" wrapText="1"/>
    </xf>
    <xf numFmtId="4" fontId="36" fillId="9" borderId="161" xfId="0" applyNumberFormat="1" applyFont="1" applyFill="1" applyBorder="1" applyAlignment="1">
      <alignment horizontal="center" vertical="center" wrapText="1"/>
    </xf>
    <xf numFmtId="3" fontId="41" fillId="9" borderId="39" xfId="0" applyNumberFormat="1" applyFont="1" applyFill="1" applyBorder="1" applyAlignment="1">
      <alignment vertical="center"/>
    </xf>
    <xf numFmtId="3" fontId="41" fillId="9" borderId="64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/>
    <xf numFmtId="3" fontId="9" fillId="0" borderId="22" xfId="0" applyNumberFormat="1" applyFont="1" applyFill="1" applyBorder="1"/>
    <xf numFmtId="3" fontId="9" fillId="0" borderId="148" xfId="0" applyNumberFormat="1" applyFont="1" applyFill="1" applyBorder="1"/>
    <xf numFmtId="3" fontId="36" fillId="9" borderId="33" xfId="0" applyNumberFormat="1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vertical="center"/>
    </xf>
    <xf numFmtId="0" fontId="18" fillId="9" borderId="12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4" fontId="10" fillId="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/>
    <xf numFmtId="0" fontId="11" fillId="0" borderId="111" xfId="0" applyFont="1" applyBorder="1" applyAlignment="1">
      <alignment horizontal="center" vertical="center"/>
    </xf>
    <xf numFmtId="0" fontId="20" fillId="0" borderId="109" xfId="0" applyFont="1" applyBorder="1"/>
    <xf numFmtId="3" fontId="20" fillId="3" borderId="112" xfId="0" applyNumberFormat="1" applyFont="1" applyFill="1" applyBorder="1"/>
    <xf numFmtId="0" fontId="20" fillId="0" borderId="109" xfId="0" applyFont="1" applyFill="1" applyBorder="1"/>
    <xf numFmtId="3" fontId="20" fillId="3" borderId="112" xfId="0" applyNumberFormat="1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46" fillId="3" borderId="0" xfId="0" applyFont="1" applyFill="1" applyAlignment="1">
      <alignment horizontal="left" vertical="center"/>
    </xf>
    <xf numFmtId="0" fontId="11" fillId="0" borderId="89" xfId="0" applyFont="1" applyBorder="1" applyAlignment="1">
      <alignment horizontal="center" vertical="center"/>
    </xf>
    <xf numFmtId="0" fontId="20" fillId="0" borderId="101" xfId="0" applyFont="1" applyBorder="1" applyAlignment="1">
      <alignment vertical="center" shrinkToFit="1"/>
    </xf>
    <xf numFmtId="0" fontId="20" fillId="0" borderId="101" xfId="0" applyFont="1" applyBorder="1" applyAlignment="1">
      <alignment vertical="center"/>
    </xf>
    <xf numFmtId="3" fontId="20" fillId="0" borderId="99" xfId="0" applyNumberFormat="1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20" fillId="0" borderId="109" xfId="0" applyFont="1" applyFill="1" applyBorder="1" applyAlignment="1">
      <alignment vertical="center"/>
    </xf>
    <xf numFmtId="3" fontId="20" fillId="0" borderId="112" xfId="0" applyNumberFormat="1" applyFont="1" applyFill="1" applyBorder="1" applyAlignment="1">
      <alignment vertical="center"/>
    </xf>
    <xf numFmtId="0" fontId="20" fillId="0" borderId="100" xfId="0" applyFont="1" applyFill="1" applyBorder="1" applyAlignment="1">
      <alignment vertical="center" shrinkToFit="1"/>
    </xf>
    <xf numFmtId="0" fontId="20" fillId="0" borderId="100" xfId="0" applyFont="1" applyFill="1" applyBorder="1" applyAlignment="1">
      <alignment vertical="center"/>
    </xf>
    <xf numFmtId="3" fontId="20" fillId="3" borderId="90" xfId="0" applyNumberFormat="1" applyFont="1" applyFill="1" applyBorder="1" applyAlignment="1">
      <alignment vertical="center" wrapText="1"/>
    </xf>
    <xf numFmtId="0" fontId="20" fillId="0" borderId="109" xfId="0" applyFont="1" applyBorder="1" applyAlignment="1">
      <alignment vertical="center"/>
    </xf>
    <xf numFmtId="3" fontId="20" fillId="0" borderId="112" xfId="0" applyNumberFormat="1" applyFont="1" applyFill="1" applyBorder="1" applyAlignment="1">
      <alignment vertical="center" wrapText="1"/>
    </xf>
    <xf numFmtId="0" fontId="20" fillId="0" borderId="88" xfId="0" applyFont="1" applyFill="1" applyBorder="1" applyAlignment="1">
      <alignment vertical="center" shrinkToFit="1"/>
    </xf>
    <xf numFmtId="0" fontId="20" fillId="0" borderId="88" xfId="0" applyFont="1" applyBorder="1" applyAlignment="1">
      <alignment vertical="center"/>
    </xf>
    <xf numFmtId="0" fontId="20" fillId="0" borderId="100" xfId="0" applyFont="1" applyFill="1" applyBorder="1" applyAlignment="1">
      <alignment vertical="center" wrapText="1" shrinkToFit="1"/>
    </xf>
    <xf numFmtId="0" fontId="20" fillId="0" borderId="109" xfId="0" applyFont="1" applyFill="1" applyBorder="1" applyAlignment="1">
      <alignment vertical="center" wrapText="1"/>
    </xf>
    <xf numFmtId="3" fontId="20" fillId="3" borderId="90" xfId="0" applyNumberFormat="1" applyFont="1" applyFill="1" applyBorder="1" applyAlignment="1">
      <alignment vertical="center"/>
    </xf>
    <xf numFmtId="0" fontId="20" fillId="0" borderId="100" xfId="0" applyFont="1" applyFill="1" applyBorder="1" applyAlignment="1">
      <alignment vertical="center" wrapText="1"/>
    </xf>
    <xf numFmtId="0" fontId="20" fillId="0" borderId="88" xfId="0" applyFont="1" applyFill="1" applyBorder="1" applyAlignment="1">
      <alignment horizontal="left" vertical="center" wrapText="1"/>
    </xf>
    <xf numFmtId="0" fontId="20" fillId="0" borderId="88" xfId="0" applyFont="1" applyFill="1" applyBorder="1" applyAlignment="1">
      <alignment vertical="center" wrapText="1"/>
    </xf>
    <xf numFmtId="3" fontId="20" fillId="0" borderId="112" xfId="0" applyNumberFormat="1" applyFont="1" applyFill="1" applyBorder="1" applyAlignment="1">
      <alignment wrapText="1"/>
    </xf>
    <xf numFmtId="0" fontId="20" fillId="0" borderId="17" xfId="0" applyFont="1" applyFill="1" applyBorder="1"/>
    <xf numFmtId="3" fontId="20" fillId="0" borderId="18" xfId="0" applyNumberFormat="1" applyFont="1" applyFill="1" applyBorder="1" applyAlignment="1">
      <alignment wrapText="1"/>
    </xf>
    <xf numFmtId="3" fontId="20" fillId="0" borderId="112" xfId="0" applyNumberFormat="1" applyFont="1" applyFill="1" applyBorder="1"/>
    <xf numFmtId="0" fontId="16" fillId="0" borderId="0" xfId="0" applyFont="1" applyBorder="1" applyAlignment="1">
      <alignment vertical="center"/>
    </xf>
    <xf numFmtId="3" fontId="16" fillId="0" borderId="0" xfId="0" applyNumberFormat="1" applyFont="1" applyFill="1" applyBorder="1" applyAlignment="1">
      <alignment wrapText="1"/>
    </xf>
    <xf numFmtId="0" fontId="18" fillId="9" borderId="26" xfId="0" applyFont="1" applyFill="1" applyBorder="1" applyAlignment="1">
      <alignment horizontal="center" vertical="center"/>
    </xf>
    <xf numFmtId="0" fontId="18" fillId="9" borderId="28" xfId="0" applyFont="1" applyFill="1" applyBorder="1" applyAlignment="1">
      <alignment horizontal="center" vertical="center" wrapText="1"/>
    </xf>
    <xf numFmtId="0" fontId="44" fillId="9" borderId="92" xfId="0" applyFont="1" applyFill="1" applyBorder="1" applyAlignment="1">
      <alignment vertical="center"/>
    </xf>
    <xf numFmtId="3" fontId="44" fillId="9" borderId="93" xfId="0" applyNumberFormat="1" applyFont="1" applyFill="1" applyBorder="1" applyAlignment="1">
      <alignment horizontal="right" vertical="center"/>
    </xf>
    <xf numFmtId="0" fontId="19" fillId="9" borderId="91" xfId="0" applyFont="1" applyFill="1" applyBorder="1" applyAlignment="1">
      <alignment horizontal="left" vertical="center"/>
    </xf>
    <xf numFmtId="0" fontId="19" fillId="9" borderId="92" xfId="0" applyFont="1" applyFill="1" applyBorder="1" applyAlignment="1">
      <alignment vertical="center"/>
    </xf>
    <xf numFmtId="3" fontId="19" fillId="9" borderId="93" xfId="0" applyNumberFormat="1" applyFont="1" applyFill="1" applyBorder="1" applyAlignment="1">
      <alignment horizontal="right" vertical="center"/>
    </xf>
    <xf numFmtId="0" fontId="18" fillId="9" borderId="50" xfId="0" applyFont="1" applyFill="1" applyBorder="1" applyAlignment="1">
      <alignment horizontal="center" vertical="center"/>
    </xf>
    <xf numFmtId="0" fontId="44" fillId="9" borderId="65" xfId="0" applyFont="1" applyFill="1" applyBorder="1" applyAlignment="1">
      <alignment horizontal="left" vertical="center"/>
    </xf>
    <xf numFmtId="168" fontId="16" fillId="0" borderId="0" xfId="0" applyNumberFormat="1" applyFont="1"/>
    <xf numFmtId="3" fontId="9" fillId="0" borderId="0" xfId="0" applyNumberFormat="1" applyFont="1" applyAlignment="1">
      <alignment horizontal="right" vertical="center"/>
    </xf>
    <xf numFmtId="168" fontId="9" fillId="3" borderId="88" xfId="0" applyNumberFormat="1" applyFont="1" applyFill="1" applyBorder="1" applyAlignment="1">
      <alignment horizontal="center" vertical="center"/>
    </xf>
    <xf numFmtId="0" fontId="9" fillId="3" borderId="88" xfId="0" applyFont="1" applyFill="1" applyBorder="1" applyAlignment="1">
      <alignment horizontal="left" vertical="center" wrapText="1" shrinkToFit="1"/>
    </xf>
    <xf numFmtId="0" fontId="9" fillId="3" borderId="88" xfId="0" applyFont="1" applyFill="1" applyBorder="1" applyAlignment="1">
      <alignment horizontal="left" vertical="center" wrapText="1"/>
    </xf>
    <xf numFmtId="3" fontId="9" fillId="3" borderId="88" xfId="0" applyNumberFormat="1" applyFont="1" applyFill="1" applyBorder="1" applyAlignment="1">
      <alignment vertical="center"/>
    </xf>
    <xf numFmtId="1" fontId="9" fillId="3" borderId="88" xfId="0" applyNumberFormat="1" applyFont="1" applyFill="1" applyBorder="1" applyAlignment="1">
      <alignment horizontal="center" vertical="center"/>
    </xf>
    <xf numFmtId="0" fontId="20" fillId="0" borderId="88" xfId="0" applyFont="1" applyBorder="1" applyAlignment="1">
      <alignment vertical="center" wrapText="1" shrinkToFit="1"/>
    </xf>
    <xf numFmtId="168" fontId="18" fillId="9" borderId="88" xfId="0" applyNumberFormat="1" applyFont="1" applyFill="1" applyBorder="1" applyAlignment="1">
      <alignment vertical="center"/>
    </xf>
    <xf numFmtId="0" fontId="18" fillId="9" borderId="88" xfId="0" applyFont="1" applyFill="1" applyBorder="1" applyAlignment="1">
      <alignment horizontal="left" vertical="center"/>
    </xf>
    <xf numFmtId="4" fontId="18" fillId="9" borderId="88" xfId="0" applyNumberFormat="1" applyFont="1" applyFill="1" applyBorder="1" applyAlignment="1">
      <alignment horizontal="center" vertical="center" wrapText="1"/>
    </xf>
    <xf numFmtId="0" fontId="48" fillId="9" borderId="88" xfId="0" applyFont="1" applyFill="1" applyBorder="1" applyAlignment="1">
      <alignment vertical="center"/>
    </xf>
    <xf numFmtId="3" fontId="18" fillId="9" borderId="88" xfId="0" applyNumberFormat="1" applyFont="1" applyFill="1" applyBorder="1" applyAlignment="1">
      <alignment horizontal="right" vertical="center"/>
    </xf>
    <xf numFmtId="3" fontId="49" fillId="0" borderId="0" xfId="0" applyNumberFormat="1" applyFont="1" applyAlignment="1">
      <alignment horizontal="right"/>
    </xf>
    <xf numFmtId="0" fontId="20" fillId="0" borderId="5" xfId="0" applyFont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3" fontId="20" fillId="6" borderId="8" xfId="0" applyNumberFormat="1" applyFont="1" applyFill="1" applyBorder="1" applyAlignment="1">
      <alignment horizontal="right" vertical="center"/>
    </xf>
    <xf numFmtId="0" fontId="20" fillId="0" borderId="1" xfId="0" applyFont="1" applyBorder="1" applyAlignment="1">
      <alignment horizontal="left" vertical="center" wrapText="1"/>
    </xf>
    <xf numFmtId="0" fontId="20" fillId="0" borderId="100" xfId="0" applyFont="1" applyBorder="1" applyAlignment="1">
      <alignment horizontal="left" vertical="center" wrapText="1"/>
    </xf>
    <xf numFmtId="0" fontId="20" fillId="0" borderId="88" xfId="0" applyFont="1" applyBorder="1" applyAlignment="1">
      <alignment vertical="center" wrapText="1"/>
    </xf>
    <xf numFmtId="3" fontId="20" fillId="6" borderId="90" xfId="0" applyNumberFormat="1" applyFont="1" applyFill="1" applyBorder="1" applyAlignment="1">
      <alignment horizontal="right" vertical="center"/>
    </xf>
    <xf numFmtId="0" fontId="20" fillId="0" borderId="100" xfId="0" applyFont="1" applyBorder="1" applyAlignment="1">
      <alignment vertical="center" wrapText="1"/>
    </xf>
    <xf numFmtId="0" fontId="20" fillId="0" borderId="100" xfId="0" applyFont="1" applyBorder="1" applyAlignment="1">
      <alignment vertical="center"/>
    </xf>
    <xf numFmtId="3" fontId="18" fillId="9" borderId="28" xfId="0" applyNumberFormat="1" applyFont="1" applyFill="1" applyBorder="1" applyAlignment="1">
      <alignment horizontal="center" vertical="center" wrapText="1"/>
    </xf>
    <xf numFmtId="0" fontId="19" fillId="9" borderId="29" xfId="0" applyFont="1" applyFill="1" applyBorder="1" applyAlignment="1">
      <alignment vertical="center"/>
    </xf>
    <xf numFmtId="3" fontId="19" fillId="9" borderId="2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0" fontId="20" fillId="0" borderId="101" xfId="0" applyFont="1" applyFill="1" applyBorder="1" applyAlignment="1">
      <alignment shrinkToFit="1"/>
    </xf>
    <xf numFmtId="0" fontId="20" fillId="0" borderId="101" xfId="0" applyFont="1" applyBorder="1" applyAlignment="1"/>
    <xf numFmtId="0" fontId="20" fillId="0" borderId="115" xfId="0" applyFont="1" applyBorder="1"/>
    <xf numFmtId="0" fontId="20" fillId="0" borderId="114" xfId="0" applyFont="1" applyFill="1" applyBorder="1" applyAlignment="1">
      <alignment shrinkToFit="1"/>
    </xf>
    <xf numFmtId="0" fontId="20" fillId="0" borderId="114" xfId="0" applyFont="1" applyFill="1" applyBorder="1" applyAlignment="1"/>
    <xf numFmtId="3" fontId="20" fillId="3" borderId="112" xfId="0" applyNumberFormat="1" applyFont="1" applyFill="1" applyBorder="1" applyAlignment="1">
      <alignment vertical="center" wrapText="1"/>
    </xf>
    <xf numFmtId="0" fontId="20" fillId="0" borderId="109" xfId="0" applyFont="1" applyFill="1" applyBorder="1" applyAlignment="1">
      <alignment vertical="top" shrinkToFit="1"/>
    </xf>
    <xf numFmtId="0" fontId="20" fillId="0" borderId="109" xfId="0" applyFont="1" applyBorder="1" applyAlignment="1">
      <alignment horizontal="left" vertical="top" wrapText="1"/>
    </xf>
    <xf numFmtId="0" fontId="20" fillId="0" borderId="114" xfId="0" applyFont="1" applyFill="1" applyBorder="1" applyAlignment="1">
      <alignment wrapText="1" shrinkToFit="1"/>
    </xf>
    <xf numFmtId="0" fontId="20" fillId="0" borderId="114" xfId="0" applyFont="1" applyFill="1" applyBorder="1"/>
    <xf numFmtId="0" fontId="20" fillId="3" borderId="112" xfId="0" applyFont="1" applyFill="1" applyBorder="1" applyAlignment="1">
      <alignment vertical="center"/>
    </xf>
    <xf numFmtId="0" fontId="20" fillId="0" borderId="114" xfId="0" applyFont="1" applyFill="1" applyBorder="1" applyAlignment="1">
      <alignment vertical="center" shrinkToFit="1"/>
    </xf>
    <xf numFmtId="0" fontId="20" fillId="0" borderId="109" xfId="0" applyFont="1" applyFill="1" applyBorder="1" applyAlignment="1">
      <alignment horizontal="left" vertical="top" wrapText="1"/>
    </xf>
    <xf numFmtId="0" fontId="20" fillId="0" borderId="109" xfId="0" applyFont="1" applyFill="1" applyBorder="1" applyAlignment="1">
      <alignment horizontal="left" wrapText="1"/>
    </xf>
    <xf numFmtId="0" fontId="20" fillId="0" borderId="114" xfId="0" applyFont="1" applyFill="1" applyBorder="1" applyAlignment="1">
      <alignment horizontal="left" wrapText="1"/>
    </xf>
    <xf numFmtId="0" fontId="20" fillId="0" borderId="109" xfId="0" applyFont="1" applyFill="1" applyBorder="1" applyAlignment="1">
      <alignment horizontal="left" vertical="center" wrapText="1"/>
    </xf>
    <xf numFmtId="0" fontId="20" fillId="0" borderId="114" xfId="0" applyFont="1" applyFill="1" applyBorder="1" applyAlignment="1">
      <alignment vertical="center" wrapText="1"/>
    </xf>
    <xf numFmtId="4" fontId="11" fillId="0" borderId="0" xfId="0" applyNumberFormat="1" applyFont="1" applyAlignment="1">
      <alignment horizontal="right"/>
    </xf>
    <xf numFmtId="3" fontId="11" fillId="0" borderId="4" xfId="0" applyNumberFormat="1" applyFont="1" applyFill="1" applyBorder="1" applyAlignment="1">
      <alignment horizontal="right" vertical="top" wrapText="1"/>
    </xf>
    <xf numFmtId="3" fontId="11" fillId="0" borderId="4" xfId="0" applyNumberFormat="1" applyFont="1" applyFill="1" applyBorder="1" applyAlignment="1">
      <alignment horizontal="right" vertical="center" wrapText="1"/>
    </xf>
    <xf numFmtId="3" fontId="11" fillId="0" borderId="20" xfId="0" applyNumberFormat="1" applyFont="1" applyFill="1" applyBorder="1" applyAlignment="1">
      <alignment horizontal="right" vertical="top" wrapText="1"/>
    </xf>
    <xf numFmtId="3" fontId="11" fillId="0" borderId="23" xfId="0" applyNumberFormat="1" applyFont="1" applyBorder="1"/>
    <xf numFmtId="4" fontId="11" fillId="0" borderId="0" xfId="0" applyNumberFormat="1" applyFont="1" applyAlignment="1">
      <alignment vertical="center"/>
    </xf>
    <xf numFmtId="0" fontId="9" fillId="0" borderId="0" xfId="0" applyFont="1"/>
    <xf numFmtId="0" fontId="19" fillId="9" borderId="29" xfId="0" applyFont="1" applyFill="1" applyBorder="1" applyAlignment="1">
      <alignment horizontal="left" vertical="center"/>
    </xf>
    <xf numFmtId="49" fontId="18" fillId="9" borderId="28" xfId="0" applyNumberFormat="1" applyFont="1" applyFill="1" applyBorder="1" applyAlignment="1">
      <alignment horizontal="center"/>
    </xf>
    <xf numFmtId="49" fontId="18" fillId="9" borderId="8" xfId="0" applyNumberFormat="1" applyFont="1" applyFill="1" applyBorder="1" applyAlignment="1">
      <alignment horizontal="center"/>
    </xf>
    <xf numFmtId="0" fontId="18" fillId="9" borderId="10" xfId="0" applyFont="1" applyFill="1" applyBorder="1" applyAlignment="1">
      <alignment horizontal="justify" vertical="center" wrapText="1"/>
    </xf>
    <xf numFmtId="3" fontId="18" fillId="9" borderId="11" xfId="0" applyNumberFormat="1" applyFont="1" applyFill="1" applyBorder="1" applyAlignment="1">
      <alignment horizontal="right" vertical="center" wrapText="1"/>
    </xf>
    <xf numFmtId="0" fontId="23" fillId="7" borderId="5" xfId="0" applyFont="1" applyFill="1" applyBorder="1" applyAlignment="1">
      <alignment horizontal="justify" vertical="top" wrapText="1"/>
    </xf>
    <xf numFmtId="0" fontId="23" fillId="7" borderId="5" xfId="0" applyFont="1" applyFill="1" applyBorder="1" applyAlignment="1">
      <alignment horizontal="justify" vertical="center" wrapText="1"/>
    </xf>
    <xf numFmtId="0" fontId="23" fillId="7" borderId="6" xfId="0" applyFont="1" applyFill="1" applyBorder="1" applyAlignment="1">
      <alignment horizontal="justify" vertical="top" wrapText="1"/>
    </xf>
    <xf numFmtId="0" fontId="9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" fontId="9" fillId="0" borderId="0" xfId="0" applyNumberFormat="1" applyFont="1"/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49" fontId="9" fillId="0" borderId="70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 vertical="center" wrapText="1"/>
    </xf>
    <xf numFmtId="164" fontId="9" fillId="0" borderId="70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 vertical="center"/>
    </xf>
    <xf numFmtId="14" fontId="9" fillId="0" borderId="70" xfId="0" applyNumberFormat="1" applyFont="1" applyFill="1" applyBorder="1" applyAlignment="1">
      <alignment horizontal="center" vertical="center"/>
    </xf>
    <xf numFmtId="4" fontId="3" fillId="0" borderId="70" xfId="0" applyNumberFormat="1" applyFont="1" applyFill="1" applyBorder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25" fillId="8" borderId="43" xfId="0" applyFont="1" applyFill="1" applyBorder="1" applyAlignment="1">
      <alignment horizontal="center" vertical="center"/>
    </xf>
    <xf numFmtId="0" fontId="25" fillId="8" borderId="27" xfId="0" applyFont="1" applyFill="1" applyBorder="1" applyAlignment="1">
      <alignment horizontal="center" vertical="center"/>
    </xf>
    <xf numFmtId="4" fontId="25" fillId="8" borderId="33" xfId="0" applyNumberFormat="1" applyFont="1" applyFill="1" applyBorder="1" applyAlignment="1">
      <alignment horizontal="center" vertical="center" wrapText="1"/>
    </xf>
    <xf numFmtId="14" fontId="40" fillId="0" borderId="114" xfId="0" applyNumberFormat="1" applyFont="1" applyBorder="1" applyAlignment="1">
      <alignment horizontal="center"/>
    </xf>
    <xf numFmtId="165" fontId="40" fillId="0" borderId="114" xfId="0" applyNumberFormat="1" applyFont="1" applyBorder="1" applyAlignment="1">
      <alignment horizontal="center"/>
    </xf>
    <xf numFmtId="14" fontId="40" fillId="0" borderId="92" xfId="0" applyNumberFormat="1" applyFont="1" applyBorder="1" applyAlignment="1">
      <alignment horizontal="center"/>
    </xf>
    <xf numFmtId="166" fontId="40" fillId="0" borderId="92" xfId="0" applyNumberFormat="1" applyFont="1" applyBorder="1" applyAlignment="1">
      <alignment horizontal="center"/>
    </xf>
    <xf numFmtId="164" fontId="40" fillId="0" borderId="92" xfId="0" applyNumberFormat="1" applyFont="1" applyBorder="1" applyAlignment="1">
      <alignment horizontal="center"/>
    </xf>
    <xf numFmtId="14" fontId="40" fillId="0" borderId="114" xfId="0" applyNumberFormat="1" applyFont="1" applyFill="1" applyBorder="1" applyAlignment="1">
      <alignment horizontal="center"/>
    </xf>
    <xf numFmtId="49" fontId="40" fillId="0" borderId="114" xfId="0" applyNumberFormat="1" applyFont="1" applyFill="1" applyBorder="1" applyAlignment="1">
      <alignment horizontal="center"/>
    </xf>
    <xf numFmtId="165" fontId="40" fillId="0" borderId="114" xfId="0" applyNumberFormat="1" applyFont="1" applyFill="1" applyBorder="1" applyAlignment="1">
      <alignment horizontal="center"/>
    </xf>
    <xf numFmtId="4" fontId="40" fillId="0" borderId="114" xfId="0" applyNumberFormat="1" applyFont="1" applyFill="1" applyBorder="1" applyAlignment="1">
      <alignment horizontal="center"/>
    </xf>
    <xf numFmtId="164" fontId="40" fillId="0" borderId="114" xfId="0" applyNumberFormat="1" applyFont="1" applyFill="1" applyBorder="1" applyAlignment="1">
      <alignment horizontal="center"/>
    </xf>
    <xf numFmtId="14" fontId="40" fillId="0" borderId="34" xfId="0" applyNumberFormat="1" applyFont="1" applyFill="1" applyBorder="1" applyAlignment="1">
      <alignment horizontal="center"/>
    </xf>
    <xf numFmtId="49" fontId="40" fillId="0" borderId="34" xfId="0" applyNumberFormat="1" applyFont="1" applyFill="1" applyBorder="1" applyAlignment="1">
      <alignment horizontal="center"/>
    </xf>
    <xf numFmtId="14" fontId="40" fillId="0" borderId="109" xfId="0" applyNumberFormat="1" applyFont="1" applyFill="1" applyBorder="1" applyAlignment="1">
      <alignment horizontal="center"/>
    </xf>
    <xf numFmtId="164" fontId="40" fillId="0" borderId="109" xfId="0" applyNumberFormat="1" applyFont="1" applyFill="1" applyBorder="1" applyAlignment="1">
      <alignment horizontal="center"/>
    </xf>
    <xf numFmtId="4" fontId="40" fillId="0" borderId="109" xfId="0" applyNumberFormat="1" applyFont="1" applyFill="1" applyBorder="1" applyAlignment="1">
      <alignment horizontal="center"/>
    </xf>
    <xf numFmtId="14" fontId="40" fillId="0" borderId="39" xfId="0" applyNumberFormat="1" applyFont="1" applyFill="1" applyBorder="1" applyAlignment="1">
      <alignment horizontal="center"/>
    </xf>
    <xf numFmtId="164" fontId="40" fillId="0" borderId="39" xfId="0" applyNumberFormat="1" applyFont="1" applyFill="1" applyBorder="1" applyAlignment="1">
      <alignment horizontal="center"/>
    </xf>
    <xf numFmtId="4" fontId="40" fillId="0" borderId="39" xfId="0" applyNumberFormat="1" applyFont="1" applyFill="1" applyBorder="1" applyAlignment="1">
      <alignment horizontal="center"/>
    </xf>
    <xf numFmtId="14" fontId="40" fillId="0" borderId="34" xfId="0" applyNumberFormat="1" applyFont="1" applyFill="1" applyBorder="1" applyAlignment="1">
      <alignment horizontal="center" vertical="center"/>
    </xf>
    <xf numFmtId="14" fontId="40" fillId="0" borderId="109" xfId="0" applyNumberFormat="1" applyFont="1" applyFill="1" applyBorder="1" applyAlignment="1">
      <alignment horizontal="center" vertical="center"/>
    </xf>
    <xf numFmtId="164" fontId="40" fillId="0" borderId="109" xfId="0" applyNumberFormat="1" applyFont="1" applyFill="1" applyBorder="1" applyAlignment="1">
      <alignment horizontal="center" vertical="center"/>
    </xf>
    <xf numFmtId="14" fontId="40" fillId="0" borderId="39" xfId="0" applyNumberFormat="1" applyFont="1" applyFill="1" applyBorder="1" applyAlignment="1">
      <alignment horizontal="center" vertical="center"/>
    </xf>
    <xf numFmtId="164" fontId="40" fillId="0" borderId="39" xfId="0" applyNumberFormat="1" applyFont="1" applyFill="1" applyBorder="1" applyAlignment="1">
      <alignment horizontal="center" vertical="center"/>
    </xf>
    <xf numFmtId="4" fontId="40" fillId="0" borderId="92" xfId="0" applyNumberFormat="1" applyFont="1" applyFill="1" applyBorder="1" applyAlignment="1">
      <alignment horizontal="center"/>
    </xf>
    <xf numFmtId="14" fontId="40" fillId="0" borderId="27" xfId="0" applyNumberFormat="1" applyFont="1" applyFill="1" applyBorder="1" applyAlignment="1">
      <alignment horizontal="center" vertical="center"/>
    </xf>
    <xf numFmtId="49" fontId="40" fillId="0" borderId="34" xfId="0" applyNumberFormat="1" applyFont="1" applyFill="1" applyBorder="1" applyAlignment="1">
      <alignment horizontal="center" vertical="center"/>
    </xf>
    <xf numFmtId="164" fontId="40" fillId="0" borderId="92" xfId="0" applyNumberFormat="1" applyFont="1" applyFill="1" applyBorder="1" applyAlignment="1">
      <alignment horizontal="center" vertical="center"/>
    </xf>
    <xf numFmtId="4" fontId="40" fillId="0" borderId="92" xfId="0" applyNumberFormat="1" applyFont="1" applyFill="1" applyBorder="1" applyAlignment="1">
      <alignment horizontal="center" vertical="center"/>
    </xf>
    <xf numFmtId="14" fontId="40" fillId="0" borderId="35" xfId="0" applyNumberFormat="1" applyFont="1" applyFill="1" applyBorder="1" applyAlignment="1">
      <alignment horizontal="center" vertical="center"/>
    </xf>
    <xf numFmtId="14" fontId="40" fillId="0" borderId="114" xfId="0" applyNumberFormat="1" applyFont="1" applyFill="1" applyBorder="1" applyAlignment="1">
      <alignment horizontal="center" vertical="center"/>
    </xf>
    <xf numFmtId="164" fontId="40" fillId="0" borderId="114" xfId="0" applyNumberFormat="1" applyFont="1" applyFill="1" applyBorder="1" applyAlignment="1">
      <alignment horizontal="center" vertical="center"/>
    </xf>
    <xf numFmtId="4" fontId="40" fillId="0" borderId="114" xfId="0" applyNumberFormat="1" applyFont="1" applyFill="1" applyBorder="1" applyAlignment="1">
      <alignment horizontal="center" vertical="center"/>
    </xf>
    <xf numFmtId="164" fontId="40" fillId="0" borderId="34" xfId="0" applyNumberFormat="1" applyFont="1" applyFill="1" applyBorder="1" applyAlignment="1">
      <alignment horizontal="center" vertical="center"/>
    </xf>
    <xf numFmtId="4" fontId="40" fillId="0" borderId="34" xfId="0" applyNumberFormat="1" applyFont="1" applyFill="1" applyBorder="1" applyAlignment="1">
      <alignment horizontal="center" vertical="center"/>
    </xf>
    <xf numFmtId="14" fontId="40" fillId="0" borderId="92" xfId="0" applyNumberFormat="1" applyFont="1" applyFill="1" applyBorder="1" applyAlignment="1">
      <alignment horizontal="center" vertical="center"/>
    </xf>
    <xf numFmtId="49" fontId="40" fillId="0" borderId="124" xfId="0" applyNumberFormat="1" applyFont="1" applyFill="1" applyBorder="1" applyAlignment="1">
      <alignment horizontal="center"/>
    </xf>
    <xf numFmtId="49" fontId="40" fillId="0" borderId="109" xfId="0" applyNumberFormat="1" applyFont="1" applyFill="1" applyBorder="1" applyAlignment="1">
      <alignment horizontal="center"/>
    </xf>
    <xf numFmtId="49" fontId="40" fillId="0" borderId="57" xfId="0" applyNumberFormat="1" applyFont="1" applyFill="1" applyBorder="1" applyAlignment="1">
      <alignment horizontal="center"/>
    </xf>
    <xf numFmtId="49" fontId="40" fillId="0" borderId="46" xfId="0" applyNumberFormat="1" applyFont="1" applyFill="1" applyBorder="1" applyAlignment="1">
      <alignment horizontal="center"/>
    </xf>
    <xf numFmtId="4" fontId="40" fillId="0" borderId="46" xfId="0" applyNumberFormat="1" applyFont="1" applyFill="1" applyBorder="1" applyAlignment="1">
      <alignment horizontal="center"/>
    </xf>
    <xf numFmtId="0" fontId="25" fillId="7" borderId="43" xfId="0" applyFont="1" applyFill="1" applyBorder="1" applyAlignment="1">
      <alignment horizontal="center" vertical="center"/>
    </xf>
    <xf numFmtId="0" fontId="25" fillId="7" borderId="27" xfId="0" applyFont="1" applyFill="1" applyBorder="1" applyAlignment="1">
      <alignment horizontal="center" vertical="center"/>
    </xf>
    <xf numFmtId="4" fontId="25" fillId="7" borderId="33" xfId="0" applyNumberFormat="1" applyFont="1" applyFill="1" applyBorder="1" applyAlignment="1">
      <alignment horizontal="center" vertical="center" wrapText="1"/>
    </xf>
    <xf numFmtId="4" fontId="25" fillId="7" borderId="28" xfId="0" applyNumberFormat="1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/>
    </xf>
    <xf numFmtId="14" fontId="40" fillId="0" borderId="17" xfId="0" applyNumberFormat="1" applyFont="1" applyBorder="1" applyAlignment="1">
      <alignment horizontal="center"/>
    </xf>
    <xf numFmtId="4" fontId="40" fillId="0" borderId="17" xfId="0" applyNumberFormat="1" applyFont="1" applyBorder="1" applyAlignment="1">
      <alignment horizontal="center"/>
    </xf>
    <xf numFmtId="0" fontId="25" fillId="8" borderId="24" xfId="0" applyFont="1" applyFill="1" applyBorder="1" applyAlignment="1">
      <alignment horizontal="center" vertical="center"/>
    </xf>
    <xf numFmtId="0" fontId="25" fillId="8" borderId="22" xfId="0" applyFont="1" applyFill="1" applyBorder="1" applyAlignment="1">
      <alignment horizontal="center" vertical="center"/>
    </xf>
    <xf numFmtId="4" fontId="25" fillId="8" borderId="22" xfId="0" applyNumberFormat="1" applyFont="1" applyFill="1" applyBorder="1" applyAlignment="1">
      <alignment horizontal="center" vertical="center"/>
    </xf>
    <xf numFmtId="4" fontId="25" fillId="8" borderId="148" xfId="0" applyNumberFormat="1" applyFont="1" applyFill="1" applyBorder="1" applyAlignment="1">
      <alignment horizontal="center" vertical="center" wrapText="1"/>
    </xf>
    <xf numFmtId="49" fontId="40" fillId="0" borderId="159" xfId="0" applyNumberFormat="1" applyFont="1" applyFill="1" applyBorder="1" applyAlignment="1">
      <alignment horizontal="center"/>
    </xf>
    <xf numFmtId="49" fontId="40" fillId="0" borderId="17" xfId="0" applyNumberFormat="1" applyFont="1" applyFill="1" applyBorder="1" applyAlignment="1">
      <alignment horizontal="center"/>
    </xf>
    <xf numFmtId="4" fontId="40" fillId="0" borderId="17" xfId="0" applyNumberFormat="1" applyFont="1" applyFill="1" applyBorder="1" applyAlignment="1">
      <alignment horizontal="center"/>
    </xf>
    <xf numFmtId="0" fontId="25" fillId="7" borderId="24" xfId="0" applyFont="1" applyFill="1" applyBorder="1" applyAlignment="1">
      <alignment horizontal="center" vertical="center"/>
    </xf>
    <xf numFmtId="0" fontId="25" fillId="7" borderId="22" xfId="0" applyFont="1" applyFill="1" applyBorder="1" applyAlignment="1">
      <alignment horizontal="center" vertical="center"/>
    </xf>
    <xf numFmtId="4" fontId="25" fillId="7" borderId="22" xfId="0" applyNumberFormat="1" applyFont="1" applyFill="1" applyBorder="1" applyAlignment="1">
      <alignment horizontal="center" vertical="center"/>
    </xf>
    <xf numFmtId="4" fontId="25" fillId="7" borderId="148" xfId="0" applyNumberFormat="1" applyFont="1" applyFill="1" applyBorder="1" applyAlignment="1">
      <alignment horizontal="center" vertical="center" wrapText="1"/>
    </xf>
    <xf numFmtId="4" fontId="40" fillId="0" borderId="34" xfId="0" applyNumberFormat="1" applyFont="1" applyFill="1" applyBorder="1" applyAlignment="1">
      <alignment horizontal="center"/>
    </xf>
    <xf numFmtId="4" fontId="40" fillId="0" borderId="35" xfId="0" applyNumberFormat="1" applyFont="1" applyFill="1" applyBorder="1" applyAlignment="1">
      <alignment horizontal="center"/>
    </xf>
    <xf numFmtId="4" fontId="40" fillId="0" borderId="35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15" fillId="0" borderId="0" xfId="0" applyNumberFormat="1" applyFont="1" applyFill="1" applyBorder="1" applyAlignment="1">
      <alignment vertical="center" wrapText="1"/>
    </xf>
    <xf numFmtId="0" fontId="3" fillId="0" borderId="5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3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3" fontId="9" fillId="3" borderId="95" xfId="0" applyNumberFormat="1" applyFont="1" applyFill="1" applyBorder="1" applyAlignment="1">
      <alignment horizontal="right"/>
    </xf>
    <xf numFmtId="3" fontId="9" fillId="0" borderId="46" xfId="0" applyNumberFormat="1" applyFont="1" applyFill="1" applyBorder="1" applyAlignment="1">
      <alignment horizontal="right"/>
    </xf>
    <xf numFmtId="0" fontId="3" fillId="0" borderId="14" xfId="0" applyFont="1" applyBorder="1"/>
    <xf numFmtId="3" fontId="9" fillId="3" borderId="17" xfId="0" applyNumberFormat="1" applyFont="1" applyFill="1" applyBorder="1" applyAlignment="1">
      <alignment horizontal="right"/>
    </xf>
    <xf numFmtId="3" fontId="9" fillId="3" borderId="31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/>
    </xf>
    <xf numFmtId="3" fontId="3" fillId="3" borderId="31" xfId="0" applyNumberFormat="1" applyFont="1" applyFill="1" applyBorder="1" applyAlignment="1">
      <alignment horizontal="right"/>
    </xf>
    <xf numFmtId="3" fontId="3" fillId="0" borderId="17" xfId="0" applyNumberFormat="1" applyFont="1" applyFill="1" applyBorder="1" applyAlignment="1">
      <alignment horizontal="right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9" fillId="0" borderId="109" xfId="0" applyNumberFormat="1" applyFont="1" applyFill="1" applyBorder="1" applyAlignment="1">
      <alignment horizontal="right"/>
    </xf>
    <xf numFmtId="0" fontId="3" fillId="0" borderId="37" xfId="0" applyFont="1" applyBorder="1" applyAlignment="1">
      <alignment wrapText="1"/>
    </xf>
    <xf numFmtId="10" fontId="3" fillId="3" borderId="17" xfId="0" applyNumberFormat="1" applyFont="1" applyFill="1" applyBorder="1" applyAlignment="1">
      <alignment horizontal="right" vertical="center"/>
    </xf>
    <xf numFmtId="10" fontId="3" fillId="3" borderId="31" xfId="0" applyNumberFormat="1" applyFont="1" applyFill="1" applyBorder="1" applyAlignment="1">
      <alignment horizontal="right" vertical="center"/>
    </xf>
    <xf numFmtId="10" fontId="3" fillId="0" borderId="17" xfId="0" applyNumberFormat="1" applyFont="1" applyFill="1" applyBorder="1" applyAlignment="1">
      <alignment horizontal="right" vertical="center"/>
    </xf>
    <xf numFmtId="0" fontId="3" fillId="0" borderId="91" xfId="0" applyFont="1" applyBorder="1" applyAlignment="1">
      <alignment vertical="center" wrapText="1"/>
    </xf>
    <xf numFmtId="10" fontId="3" fillId="3" borderId="39" xfId="0" applyNumberFormat="1" applyFont="1" applyFill="1" applyBorder="1" applyAlignment="1">
      <alignment horizontal="right" vertical="center"/>
    </xf>
    <xf numFmtId="10" fontId="3" fillId="3" borderId="32" xfId="0" applyNumberFormat="1" applyFont="1" applyFill="1" applyBorder="1" applyAlignment="1">
      <alignment horizontal="right" vertical="center"/>
    </xf>
    <xf numFmtId="10" fontId="3" fillId="0" borderId="39" xfId="0" applyNumberFormat="1" applyFont="1" applyFill="1" applyBorder="1" applyAlignment="1">
      <alignment horizontal="right" vertical="center"/>
    </xf>
    <xf numFmtId="0" fontId="10" fillId="0" borderId="0" xfId="0" applyFont="1" applyBorder="1"/>
    <xf numFmtId="10" fontId="8" fillId="0" borderId="0" xfId="0" applyNumberFormat="1" applyFont="1" applyBorder="1" applyAlignment="1">
      <alignment horizontal="right"/>
    </xf>
    <xf numFmtId="0" fontId="9" fillId="3" borderId="0" xfId="0" applyFont="1" applyFill="1"/>
    <xf numFmtId="0" fontId="9" fillId="0" borderId="0" xfId="0" applyFont="1" applyFill="1"/>
    <xf numFmtId="0" fontId="56" fillId="0" borderId="0" xfId="0" applyFont="1" applyBorder="1"/>
    <xf numFmtId="0" fontId="10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/>
    <xf numFmtId="10" fontId="52" fillId="0" borderId="0" xfId="0" applyNumberFormat="1" applyFont="1" applyBorder="1" applyAlignment="1">
      <alignment horizontal="right"/>
    </xf>
    <xf numFmtId="0" fontId="52" fillId="0" borderId="0" xfId="0" applyFont="1"/>
    <xf numFmtId="0" fontId="11" fillId="0" borderId="0" xfId="0" applyFont="1" applyAlignment="1">
      <alignment horizontal="left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horizontal="right" vertical="center"/>
    </xf>
    <xf numFmtId="3" fontId="16" fillId="0" borderId="0" xfId="0" applyNumberFormat="1" applyFont="1" applyAlignment="1">
      <alignment vertical="center"/>
    </xf>
    <xf numFmtId="49" fontId="9" fillId="0" borderId="111" xfId="0" applyNumberFormat="1" applyFont="1" applyBorder="1" applyAlignment="1">
      <alignment vertical="center" wrapText="1"/>
    </xf>
    <xf numFmtId="0" fontId="9" fillId="0" borderId="109" xfId="0" applyFont="1" applyBorder="1" applyAlignment="1">
      <alignment horizontal="left" vertical="center" wrapText="1"/>
    </xf>
    <xf numFmtId="0" fontId="9" fillId="0" borderId="109" xfId="0" applyFont="1" applyBorder="1" applyAlignment="1">
      <alignment vertical="center" wrapText="1"/>
    </xf>
    <xf numFmtId="3" fontId="11" fillId="0" borderId="109" xfId="0" applyNumberFormat="1" applyFont="1" applyBorder="1" applyAlignment="1">
      <alignment vertical="center"/>
    </xf>
    <xf numFmtId="49" fontId="9" fillId="0" borderId="29" xfId="0" applyNumberFormat="1" applyFont="1" applyBorder="1" applyAlignment="1">
      <alignment vertical="center" wrapText="1"/>
    </xf>
    <xf numFmtId="3" fontId="11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/>
    </xf>
    <xf numFmtId="0" fontId="12" fillId="9" borderId="41" xfId="0" applyFont="1" applyFill="1" applyBorder="1"/>
    <xf numFmtId="0" fontId="13" fillId="9" borderId="42" xfId="0" applyFont="1" applyFill="1" applyBorder="1" applyAlignment="1">
      <alignment horizontal="center"/>
    </xf>
    <xf numFmtId="0" fontId="13" fillId="9" borderId="71" xfId="0" applyFont="1" applyFill="1" applyBorder="1" applyAlignment="1">
      <alignment horizontal="center"/>
    </xf>
    <xf numFmtId="0" fontId="13" fillId="9" borderId="44" xfId="0" applyFont="1" applyFill="1" applyBorder="1" applyAlignment="1">
      <alignment horizontal="center"/>
    </xf>
    <xf numFmtId="3" fontId="9" fillId="11" borderId="9" xfId="0" applyNumberFormat="1" applyFont="1" applyFill="1" applyBorder="1" applyAlignment="1">
      <alignment horizontal="right"/>
    </xf>
    <xf numFmtId="3" fontId="9" fillId="11" borderId="15" xfId="0" applyNumberFormat="1" applyFont="1" applyFill="1" applyBorder="1" applyAlignment="1">
      <alignment horizontal="right"/>
    </xf>
    <xf numFmtId="3" fontId="3" fillId="11" borderId="15" xfId="0" applyNumberFormat="1" applyFont="1" applyFill="1" applyBorder="1" applyAlignment="1">
      <alignment horizontal="right"/>
    </xf>
    <xf numFmtId="10" fontId="3" fillId="11" borderId="15" xfId="0" applyNumberFormat="1" applyFont="1" applyFill="1" applyBorder="1" applyAlignment="1">
      <alignment horizontal="right" vertical="center"/>
    </xf>
    <xf numFmtId="10" fontId="3" fillId="11" borderId="45" xfId="0" applyNumberFormat="1" applyFont="1" applyFill="1" applyBorder="1" applyAlignment="1">
      <alignment horizontal="right" vertical="center"/>
    </xf>
    <xf numFmtId="0" fontId="9" fillId="0" borderId="109" xfId="0" applyFont="1" applyBorder="1" applyAlignment="1">
      <alignment vertical="center"/>
    </xf>
    <xf numFmtId="0" fontId="11" fillId="0" borderId="109" xfId="0" applyFont="1" applyBorder="1" applyAlignment="1">
      <alignment vertical="center" wrapText="1"/>
    </xf>
    <xf numFmtId="49" fontId="9" fillId="0" borderId="111" xfId="0" applyNumberFormat="1" applyFont="1" applyBorder="1" applyAlignment="1">
      <alignment horizontal="left" vertical="center" wrapText="1"/>
    </xf>
    <xf numFmtId="0" fontId="11" fillId="0" borderId="109" xfId="0" applyFont="1" applyBorder="1" applyAlignment="1">
      <alignment horizontal="left" vertical="center" wrapText="1"/>
    </xf>
    <xf numFmtId="3" fontId="11" fillId="0" borderId="109" xfId="0" applyNumberFormat="1" applyFont="1" applyBorder="1" applyAlignment="1">
      <alignment horizontal="right" vertical="center"/>
    </xf>
    <xf numFmtId="49" fontId="3" fillId="3" borderId="111" xfId="0" applyNumberFormat="1" applyFont="1" applyFill="1" applyBorder="1" applyAlignment="1">
      <alignment vertical="center" wrapText="1"/>
    </xf>
    <xf numFmtId="0" fontId="9" fillId="0" borderId="92" xfId="0" applyFont="1" applyBorder="1" applyAlignment="1">
      <alignment horizontal="left" vertical="center" wrapText="1"/>
    </xf>
    <xf numFmtId="3" fontId="11" fillId="0" borderId="92" xfId="0" applyNumberFormat="1" applyFont="1" applyBorder="1" applyAlignment="1">
      <alignment vertical="center"/>
    </xf>
    <xf numFmtId="0" fontId="32" fillId="9" borderId="27" xfId="0" applyFont="1" applyFill="1" applyBorder="1" applyAlignment="1">
      <alignment horizontal="center" vertical="center" wrapText="1"/>
    </xf>
    <xf numFmtId="0" fontId="32" fillId="9" borderId="28" xfId="0" applyFont="1" applyFill="1" applyBorder="1" applyAlignment="1">
      <alignment horizontal="center" vertical="center" wrapText="1"/>
    </xf>
    <xf numFmtId="49" fontId="3" fillId="7" borderId="111" xfId="0" applyNumberFormat="1" applyFont="1" applyFill="1" applyBorder="1" applyAlignment="1">
      <alignment vertical="center" wrapText="1"/>
    </xf>
    <xf numFmtId="3" fontId="23" fillId="7" borderId="112" xfId="0" applyNumberFormat="1" applyFont="1" applyFill="1" applyBorder="1" applyAlignment="1">
      <alignment vertical="center"/>
    </xf>
    <xf numFmtId="49" fontId="3" fillId="7" borderId="14" xfId="0" applyNumberFormat="1" applyFont="1" applyFill="1" applyBorder="1" applyAlignment="1">
      <alignment vertical="center" wrapText="1"/>
    </xf>
    <xf numFmtId="3" fontId="23" fillId="7" borderId="17" xfId="0" applyNumberFormat="1" applyFont="1" applyFill="1" applyBorder="1" applyAlignment="1">
      <alignment vertical="center"/>
    </xf>
    <xf numFmtId="3" fontId="23" fillId="7" borderId="18" xfId="0" applyNumberFormat="1" applyFont="1" applyFill="1" applyBorder="1" applyAlignment="1">
      <alignment vertical="center"/>
    </xf>
    <xf numFmtId="3" fontId="19" fillId="9" borderId="22" xfId="0" applyNumberFormat="1" applyFont="1" applyFill="1" applyBorder="1" applyAlignment="1">
      <alignment vertical="center"/>
    </xf>
    <xf numFmtId="3" fontId="19" fillId="9" borderId="148" xfId="0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49" fontId="9" fillId="0" borderId="111" xfId="0" applyNumberFormat="1" applyFont="1" applyBorder="1" applyAlignment="1">
      <alignment vertical="top" wrapText="1"/>
    </xf>
    <xf numFmtId="49" fontId="9" fillId="0" borderId="29" xfId="0" applyNumberFormat="1" applyFont="1" applyBorder="1" applyAlignment="1">
      <alignment vertical="top" wrapText="1"/>
    </xf>
    <xf numFmtId="49" fontId="9" fillId="0" borderId="113" xfId="0" applyNumberFormat="1" applyFont="1" applyBorder="1" applyAlignment="1">
      <alignment vertical="top" wrapText="1"/>
    </xf>
    <xf numFmtId="0" fontId="9" fillId="0" borderId="114" xfId="0" applyFont="1" applyBorder="1" applyAlignment="1">
      <alignment horizontal="left" vertical="center" wrapText="1"/>
    </xf>
    <xf numFmtId="0" fontId="9" fillId="0" borderId="114" xfId="0" applyFont="1" applyBorder="1" applyAlignment="1">
      <alignment vertical="center" wrapText="1"/>
    </xf>
    <xf numFmtId="3" fontId="11" fillId="0" borderId="114" xfId="0" applyNumberFormat="1" applyFont="1" applyBorder="1" applyAlignment="1">
      <alignment vertical="center"/>
    </xf>
    <xf numFmtId="3" fontId="11" fillId="0" borderId="115" xfId="0" applyNumberFormat="1" applyFont="1" applyBorder="1" applyAlignment="1">
      <alignment vertical="center"/>
    </xf>
    <xf numFmtId="49" fontId="3" fillId="7" borderId="111" xfId="0" applyNumberFormat="1" applyFont="1" applyFill="1" applyBorder="1" applyAlignment="1">
      <alignment vertical="top" wrapText="1"/>
    </xf>
    <xf numFmtId="3" fontId="23" fillId="7" borderId="112" xfId="0" applyNumberFormat="1" applyFont="1" applyFill="1" applyBorder="1"/>
    <xf numFmtId="0" fontId="9" fillId="0" borderId="109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right" vertical="center" wrapText="1"/>
    </xf>
    <xf numFmtId="49" fontId="9" fillId="0" borderId="111" xfId="0" applyNumberFormat="1" applyFont="1" applyBorder="1" applyAlignment="1">
      <alignment horizontal="left" vertical="top" wrapText="1"/>
    </xf>
    <xf numFmtId="0" fontId="9" fillId="0" borderId="109" xfId="0" applyFont="1" applyBorder="1" applyAlignment="1">
      <alignment horizontal="center" vertical="top" wrapText="1"/>
    </xf>
    <xf numFmtId="0" fontId="9" fillId="0" borderId="109" xfId="0" applyFont="1" applyBorder="1" applyAlignment="1">
      <alignment vertical="top" wrapText="1"/>
    </xf>
    <xf numFmtId="0" fontId="9" fillId="0" borderId="92" xfId="0" applyFont="1" applyBorder="1" applyAlignment="1">
      <alignment horizontal="center" vertical="center" wrapText="1"/>
    </xf>
    <xf numFmtId="0" fontId="9" fillId="0" borderId="92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top" wrapText="1"/>
    </xf>
    <xf numFmtId="3" fontId="11" fillId="0" borderId="1" xfId="0" applyNumberFormat="1" applyFont="1" applyFill="1" applyBorder="1" applyAlignment="1">
      <alignment horizontal="right" vertical="center"/>
    </xf>
    <xf numFmtId="3" fontId="11" fillId="0" borderId="8" xfId="0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vertical="top" wrapText="1"/>
    </xf>
    <xf numFmtId="3" fontId="11" fillId="0" borderId="19" xfId="0" applyNumberFormat="1" applyFont="1" applyFill="1" applyBorder="1" applyAlignment="1">
      <alignment horizontal="right" vertical="center"/>
    </xf>
    <xf numFmtId="3" fontId="11" fillId="0" borderId="23" xfId="0" applyNumberFormat="1" applyFont="1" applyFill="1" applyBorder="1" applyAlignment="1">
      <alignment horizontal="right" vertical="center"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vertical="top" wrapText="1"/>
    </xf>
    <xf numFmtId="3" fontId="11" fillId="0" borderId="114" xfId="0" applyNumberFormat="1" applyFont="1" applyFill="1" applyBorder="1" applyAlignment="1">
      <alignment horizontal="right" vertical="center"/>
    </xf>
    <xf numFmtId="3" fontId="11" fillId="0" borderId="115" xfId="0" applyNumberFormat="1" applyFont="1" applyFill="1" applyBorder="1" applyAlignment="1">
      <alignment horizontal="right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vertical="top" wrapText="1"/>
    </xf>
    <xf numFmtId="3" fontId="11" fillId="0" borderId="30" xfId="0" applyNumberFormat="1" applyFont="1" applyFill="1" applyBorder="1" applyAlignment="1">
      <alignment horizontal="right" vertical="center"/>
    </xf>
    <xf numFmtId="3" fontId="11" fillId="0" borderId="25" xfId="0" applyNumberFormat="1" applyFont="1" applyFill="1" applyBorder="1" applyAlignment="1">
      <alignment horizontal="right" vertical="center"/>
    </xf>
    <xf numFmtId="3" fontId="11" fillId="3" borderId="0" xfId="0" applyNumberFormat="1" applyFont="1" applyFill="1"/>
    <xf numFmtId="0" fontId="11" fillId="3" borderId="0" xfId="0" applyFont="1" applyFill="1"/>
    <xf numFmtId="3" fontId="23" fillId="0" borderId="0" xfId="0" applyNumberFormat="1" applyFont="1"/>
    <xf numFmtId="0" fontId="23" fillId="0" borderId="0" xfId="0" applyFont="1"/>
    <xf numFmtId="0" fontId="13" fillId="9" borderId="5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vertical="center" wrapText="1"/>
    </xf>
    <xf numFmtId="3" fontId="13" fillId="9" borderId="1" xfId="0" applyNumberFormat="1" applyFont="1" applyFill="1" applyBorder="1" applyAlignment="1">
      <alignment horizontal="right" vertical="center"/>
    </xf>
    <xf numFmtId="0" fontId="18" fillId="9" borderId="5" xfId="0" applyFont="1" applyFill="1" applyBorder="1" applyAlignment="1">
      <alignment horizontal="center" vertical="center"/>
    </xf>
    <xf numFmtId="3" fontId="18" fillId="9" borderId="1" xfId="0" applyNumberFormat="1" applyFont="1" applyFill="1" applyBorder="1" applyAlignment="1">
      <alignment horizontal="right" vertical="center"/>
    </xf>
    <xf numFmtId="3" fontId="18" fillId="9" borderId="8" xfId="0" applyNumberFormat="1" applyFont="1" applyFill="1" applyBorder="1" applyAlignment="1">
      <alignment horizontal="right" vertical="center"/>
    </xf>
    <xf numFmtId="49" fontId="3" fillId="7" borderId="14" xfId="0" applyNumberFormat="1" applyFont="1" applyFill="1" applyBorder="1" applyAlignment="1">
      <alignment vertical="top" wrapText="1"/>
    </xf>
    <xf numFmtId="3" fontId="23" fillId="7" borderId="18" xfId="0" applyNumberFormat="1" applyFont="1" applyFill="1" applyBorder="1"/>
    <xf numFmtId="0" fontId="18" fillId="9" borderId="21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2" xfId="0" applyFont="1" applyFill="1" applyBorder="1" applyAlignment="1">
      <alignment vertical="center" wrapText="1"/>
    </xf>
    <xf numFmtId="3" fontId="18" fillId="9" borderId="22" xfId="0" applyNumberFormat="1" applyFont="1" applyFill="1" applyBorder="1" applyAlignment="1">
      <alignment horizontal="right" vertical="center"/>
    </xf>
    <xf numFmtId="3" fontId="18" fillId="9" borderId="148" xfId="0" applyNumberFormat="1" applyFont="1" applyFill="1" applyBorder="1" applyAlignment="1">
      <alignment horizontal="right" vertical="center"/>
    </xf>
    <xf numFmtId="0" fontId="23" fillId="7" borderId="14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vertical="top" wrapText="1"/>
    </xf>
    <xf numFmtId="0" fontId="23" fillId="7" borderId="5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vertical="top" wrapText="1"/>
    </xf>
    <xf numFmtId="3" fontId="23" fillId="7" borderId="8" xfId="0" applyNumberFormat="1" applyFont="1" applyFill="1" applyBorder="1" applyAlignment="1">
      <alignment vertical="center"/>
    </xf>
    <xf numFmtId="3" fontId="23" fillId="7" borderId="1" xfId="0" applyNumberFormat="1" applyFont="1" applyFill="1" applyBorder="1" applyAlignment="1">
      <alignment horizontal="right" vertical="center"/>
    </xf>
    <xf numFmtId="3" fontId="23" fillId="7" borderId="8" xfId="0" applyNumberFormat="1" applyFont="1" applyFill="1" applyBorder="1" applyAlignment="1">
      <alignment horizontal="right" vertical="center"/>
    </xf>
    <xf numFmtId="0" fontId="23" fillId="7" borderId="1" xfId="0" applyFont="1" applyFill="1" applyBorder="1" applyAlignment="1">
      <alignment vertical="center" wrapText="1"/>
    </xf>
    <xf numFmtId="0" fontId="58" fillId="0" borderId="0" xfId="0" applyFont="1" applyAlignment="1">
      <alignment vertical="center" wrapText="1"/>
    </xf>
    <xf numFmtId="3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3" fontId="11" fillId="0" borderId="111" xfId="0" applyNumberFormat="1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vertical="center" wrapText="1"/>
    </xf>
    <xf numFmtId="3" fontId="11" fillId="0" borderId="109" xfId="0" applyNumberFormat="1" applyFont="1" applyFill="1" applyBorder="1" applyAlignment="1">
      <alignment horizontal="right" vertical="center"/>
    </xf>
    <xf numFmtId="3" fontId="11" fillId="0" borderId="112" xfId="0" applyNumberFormat="1" applyFont="1" applyFill="1" applyBorder="1" applyAlignment="1">
      <alignment horizontal="right" vertical="center"/>
    </xf>
    <xf numFmtId="3" fontId="11" fillId="0" borderId="29" xfId="0" applyNumberFormat="1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vertical="center"/>
    </xf>
    <xf numFmtId="167" fontId="9" fillId="5" borderId="117" xfId="2" applyNumberFormat="1" applyFont="1" applyFill="1" applyBorder="1" applyAlignment="1">
      <alignment horizontal="center" vertical="center"/>
    </xf>
    <xf numFmtId="167" fontId="9" fillId="5" borderId="55" xfId="2" applyNumberFormat="1" applyFont="1" applyFill="1" applyBorder="1" applyAlignment="1">
      <alignment horizontal="center" vertical="center"/>
    </xf>
    <xf numFmtId="168" fontId="9" fillId="3" borderId="117" xfId="2" applyNumberFormat="1" applyFont="1" applyFill="1" applyBorder="1" applyAlignment="1">
      <alignment horizontal="center"/>
    </xf>
    <xf numFmtId="167" fontId="9" fillId="3" borderId="117" xfId="2" applyNumberFormat="1" applyFont="1" applyFill="1" applyBorder="1" applyAlignment="1">
      <alignment horizontal="center"/>
    </xf>
    <xf numFmtId="167" fontId="9" fillId="5" borderId="119" xfId="2" applyNumberFormat="1" applyFont="1" applyFill="1" applyBorder="1" applyAlignment="1">
      <alignment horizontal="center" vertical="center"/>
    </xf>
    <xf numFmtId="168" fontId="9" fillId="3" borderId="120" xfId="2" applyNumberFormat="1" applyFont="1" applyFill="1" applyBorder="1" applyAlignment="1">
      <alignment horizontal="center"/>
    </xf>
    <xf numFmtId="167" fontId="9" fillId="3" borderId="120" xfId="2" applyNumberFormat="1" applyFont="1" applyFill="1" applyBorder="1" applyAlignment="1">
      <alignment horizontal="center"/>
    </xf>
    <xf numFmtId="167" fontId="9" fillId="5" borderId="123" xfId="2" applyNumberFormat="1" applyFont="1" applyFill="1" applyBorder="1" applyAlignment="1">
      <alignment horizontal="center" vertical="center"/>
    </xf>
    <xf numFmtId="167" fontId="9" fillId="5" borderId="109" xfId="2" applyNumberFormat="1" applyFont="1" applyFill="1" applyBorder="1" applyAlignment="1">
      <alignment horizontal="center" vertical="center"/>
    </xf>
    <xf numFmtId="167" fontId="9" fillId="5" borderId="124" xfId="2" applyNumberFormat="1" applyFont="1" applyFill="1" applyBorder="1" applyAlignment="1">
      <alignment horizontal="center" vertical="center"/>
    </xf>
    <xf numFmtId="167" fontId="9" fillId="5" borderId="83" xfId="2" applyNumberFormat="1" applyFont="1" applyFill="1" applyBorder="1" applyAlignment="1">
      <alignment horizontal="center" vertical="center"/>
    </xf>
    <xf numFmtId="167" fontId="9" fillId="5" borderId="120" xfId="2" applyNumberFormat="1" applyFont="1" applyFill="1" applyBorder="1" applyAlignment="1">
      <alignment horizontal="center" vertical="center"/>
    </xf>
    <xf numFmtId="168" fontId="9" fillId="3" borderId="119" xfId="2" applyNumberFormat="1" applyFont="1" applyFill="1" applyBorder="1" applyAlignment="1">
      <alignment horizontal="center"/>
    </xf>
    <xf numFmtId="167" fontId="9" fillId="3" borderId="119" xfId="2" applyNumberFormat="1" applyFont="1" applyFill="1" applyBorder="1" applyAlignment="1">
      <alignment horizontal="center"/>
    </xf>
    <xf numFmtId="167" fontId="16" fillId="0" borderId="0" xfId="0" applyNumberFormat="1" applyFont="1"/>
    <xf numFmtId="0" fontId="32" fillId="13" borderId="116" xfId="2" applyFont="1" applyFill="1" applyBorder="1" applyAlignment="1">
      <alignment horizontal="left"/>
    </xf>
    <xf numFmtId="0" fontId="32" fillId="13" borderId="122" xfId="2" applyFont="1" applyFill="1" applyBorder="1" applyAlignment="1">
      <alignment horizontal="left"/>
    </xf>
    <xf numFmtId="0" fontId="32" fillId="13" borderId="125" xfId="2" applyFont="1" applyFill="1" applyBorder="1" applyAlignment="1">
      <alignment horizontal="left"/>
    </xf>
    <xf numFmtId="0" fontId="32" fillId="13" borderId="86" xfId="2" applyFont="1" applyFill="1" applyBorder="1" applyAlignment="1">
      <alignment horizontal="center" vertical="center"/>
    </xf>
    <xf numFmtId="4" fontId="32" fillId="13" borderId="127" xfId="2" applyNumberFormat="1" applyFont="1" applyFill="1" applyBorder="1" applyAlignment="1">
      <alignment horizontal="center" vertical="center"/>
    </xf>
    <xf numFmtId="4" fontId="32" fillId="13" borderId="87" xfId="2" applyNumberFormat="1" applyFont="1" applyFill="1" applyBorder="1" applyAlignment="1">
      <alignment horizontal="center" vertical="center"/>
    </xf>
    <xf numFmtId="4" fontId="9" fillId="7" borderId="118" xfId="2" applyNumberFormat="1" applyFont="1" applyFill="1" applyBorder="1" applyAlignment="1">
      <alignment horizontal="center"/>
    </xf>
    <xf numFmtId="4" fontId="9" fillId="7" borderId="121" xfId="2" applyNumberFormat="1" applyFont="1" applyFill="1" applyBorder="1" applyAlignment="1">
      <alignment horizontal="center"/>
    </xf>
    <xf numFmtId="4" fontId="9" fillId="7" borderId="126" xfId="2" applyNumberFormat="1" applyFont="1" applyFill="1" applyBorder="1" applyAlignment="1">
      <alignment horizontal="center"/>
    </xf>
    <xf numFmtId="0" fontId="32" fillId="13" borderId="81" xfId="2" applyFont="1" applyFill="1" applyBorder="1" applyAlignment="1">
      <alignment horizontal="left"/>
    </xf>
    <xf numFmtId="168" fontId="9" fillId="3" borderId="55" xfId="2" applyNumberFormat="1" applyFont="1" applyFill="1" applyBorder="1" applyAlignment="1">
      <alignment horizontal="center"/>
    </xf>
    <xf numFmtId="167" fontId="9" fillId="3" borderId="55" xfId="2" applyNumberFormat="1" applyFont="1" applyFill="1" applyBorder="1" applyAlignment="1">
      <alignment horizontal="center"/>
    </xf>
    <xf numFmtId="4" fontId="9" fillId="7" borderId="82" xfId="2" applyNumberFormat="1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 applyAlignment="1">
      <alignment horizontal="center"/>
    </xf>
    <xf numFmtId="0" fontId="16" fillId="8" borderId="0" xfId="0" applyFont="1" applyFill="1"/>
    <xf numFmtId="0" fontId="20" fillId="0" borderId="112" xfId="0" applyFont="1" applyBorder="1" applyAlignment="1">
      <alignment horizontal="center" vertical="center"/>
    </xf>
    <xf numFmtId="0" fontId="32" fillId="9" borderId="169" xfId="0" applyFont="1" applyFill="1" applyBorder="1" applyAlignment="1">
      <alignment vertical="center"/>
    </xf>
    <xf numFmtId="0" fontId="32" fillId="9" borderId="109" xfId="0" applyFont="1" applyFill="1" applyBorder="1" applyAlignment="1">
      <alignment horizontal="center" vertical="center"/>
    </xf>
    <xf numFmtId="0" fontId="36" fillId="9" borderId="109" xfId="0" applyFont="1" applyFill="1" applyBorder="1" applyAlignment="1">
      <alignment horizontal="center" vertical="center" wrapText="1"/>
    </xf>
    <xf numFmtId="0" fontId="36" fillId="9" borderId="112" xfId="0" applyFont="1" applyFill="1" applyBorder="1" applyAlignment="1">
      <alignment horizontal="center" vertical="center" wrapText="1"/>
    </xf>
    <xf numFmtId="3" fontId="20" fillId="0" borderId="109" xfId="0" applyNumberFormat="1" applyFont="1" applyBorder="1" applyAlignment="1">
      <alignment horizontal="center" vertical="center"/>
    </xf>
    <xf numFmtId="3" fontId="20" fillId="0" borderId="109" xfId="0" applyNumberFormat="1" applyFont="1" applyFill="1" applyBorder="1" applyAlignment="1">
      <alignment horizontal="center" vertical="center"/>
    </xf>
    <xf numFmtId="3" fontId="20" fillId="0" borderId="109" xfId="0" applyNumberFormat="1" applyFont="1" applyFill="1" applyBorder="1" applyAlignment="1" applyProtection="1">
      <alignment horizontal="center" vertical="center"/>
      <protection hidden="1"/>
    </xf>
    <xf numFmtId="0" fontId="32" fillId="9" borderId="169" xfId="0" applyFont="1" applyFill="1" applyBorder="1" applyAlignment="1">
      <alignment vertical="center" wrapText="1"/>
    </xf>
    <xf numFmtId="3" fontId="37" fillId="3" borderId="109" xfId="0" applyNumberFormat="1" applyFont="1" applyFill="1" applyBorder="1" applyAlignment="1">
      <alignment horizontal="center" vertical="center"/>
    </xf>
    <xf numFmtId="0" fontId="20" fillId="0" borderId="112" xfId="0" applyFont="1" applyBorder="1" applyAlignment="1">
      <alignment vertical="center"/>
    </xf>
    <xf numFmtId="0" fontId="32" fillId="9" borderId="29" xfId="0" applyFont="1" applyFill="1" applyBorder="1" applyAlignment="1">
      <alignment vertical="center" wrapText="1"/>
    </xf>
    <xf numFmtId="3" fontId="20" fillId="0" borderId="92" xfId="0" applyNumberFormat="1" applyFont="1" applyBorder="1" applyAlignment="1">
      <alignment horizontal="center" vertical="center"/>
    </xf>
    <xf numFmtId="3" fontId="20" fillId="3" borderId="92" xfId="0" applyNumberFormat="1" applyFont="1" applyFill="1" applyBorder="1" applyAlignment="1">
      <alignment horizontal="center" vertical="center"/>
    </xf>
    <xf numFmtId="0" fontId="20" fillId="0" borderId="93" xfId="0" applyFont="1" applyBorder="1" applyAlignment="1">
      <alignment vertical="center"/>
    </xf>
    <xf numFmtId="3" fontId="37" fillId="7" borderId="109" xfId="0" applyNumberFormat="1" applyFont="1" applyFill="1" applyBorder="1" applyAlignment="1">
      <alignment horizontal="center" vertical="center"/>
    </xf>
    <xf numFmtId="3" fontId="37" fillId="7" borderId="92" xfId="0" applyNumberFormat="1" applyFont="1" applyFill="1" applyBorder="1" applyAlignment="1">
      <alignment horizontal="center" vertical="center"/>
    </xf>
    <xf numFmtId="0" fontId="37" fillId="7" borderId="112" xfId="0" applyFont="1" applyFill="1" applyBorder="1" applyAlignment="1">
      <alignment horizontal="center" vertical="center"/>
    </xf>
    <xf numFmtId="3" fontId="20" fillId="3" borderId="109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16" fillId="0" borderId="0" xfId="0" applyFont="1" applyAlignment="1">
      <alignment horizontal="center"/>
    </xf>
    <xf numFmtId="0" fontId="16" fillId="0" borderId="89" xfId="0" applyFont="1" applyBorder="1" applyAlignment="1">
      <alignment horizontal="center" vertical="center"/>
    </xf>
    <xf numFmtId="0" fontId="16" fillId="0" borderId="88" xfId="0" applyFont="1" applyBorder="1"/>
    <xf numFmtId="0" fontId="16" fillId="0" borderId="90" xfId="0" applyFont="1" applyBorder="1" applyAlignment="1">
      <alignment horizontal="center"/>
    </xf>
    <xf numFmtId="0" fontId="59" fillId="0" borderId="0" xfId="0" applyFont="1"/>
    <xf numFmtId="14" fontId="16" fillId="0" borderId="0" xfId="0" applyNumberFormat="1" applyFont="1" applyAlignment="1">
      <alignment horizontal="left" indent="2"/>
    </xf>
    <xf numFmtId="0" fontId="16" fillId="0" borderId="88" xfId="0" applyFont="1" applyBorder="1" applyAlignment="1">
      <alignment horizontal="left" indent="2"/>
    </xf>
    <xf numFmtId="0" fontId="16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left"/>
    </xf>
    <xf numFmtId="0" fontId="16" fillId="0" borderId="93" xfId="0" applyFont="1" applyBorder="1" applyAlignment="1">
      <alignment horizontal="center"/>
    </xf>
    <xf numFmtId="0" fontId="20" fillId="0" borderId="89" xfId="0" applyFont="1" applyBorder="1" applyAlignment="1">
      <alignment horizontal="center" vertical="center"/>
    </xf>
    <xf numFmtId="0" fontId="20" fillId="0" borderId="88" xfId="0" applyFont="1" applyBorder="1" applyAlignment="1">
      <alignment horizontal="left"/>
    </xf>
    <xf numFmtId="14" fontId="20" fillId="0" borderId="90" xfId="0" applyNumberFormat="1" applyFont="1" applyBorder="1" applyAlignment="1">
      <alignment horizontal="center"/>
    </xf>
    <xf numFmtId="0" fontId="16" fillId="0" borderId="0" xfId="0" applyFont="1" applyAlignment="1"/>
    <xf numFmtId="0" fontId="20" fillId="0" borderId="101" xfId="0" applyFont="1" applyFill="1" applyBorder="1" applyAlignment="1">
      <alignment vertical="center" shrinkToFit="1"/>
    </xf>
    <xf numFmtId="0" fontId="20" fillId="0" borderId="115" xfId="0" applyFont="1" applyBorder="1" applyAlignment="1">
      <alignment vertical="center"/>
    </xf>
    <xf numFmtId="0" fontId="20" fillId="0" borderId="109" xfId="0" applyFont="1" applyFill="1" applyBorder="1" applyAlignment="1">
      <alignment vertical="center" shrinkToFit="1"/>
    </xf>
    <xf numFmtId="0" fontId="20" fillId="0" borderId="114" xfId="0" applyFont="1" applyFill="1" applyBorder="1" applyAlignment="1">
      <alignment vertical="center" wrapText="1" shrinkToFit="1"/>
    </xf>
    <xf numFmtId="49" fontId="63" fillId="0" borderId="109" xfId="0" applyNumberFormat="1" applyFont="1" applyFill="1" applyBorder="1" applyAlignment="1">
      <alignment horizontal="left"/>
    </xf>
    <xf numFmtId="49" fontId="63" fillId="0" borderId="109" xfId="0" applyNumberFormat="1" applyFont="1" applyFill="1" applyBorder="1" applyAlignment="1">
      <alignment horizontal="left" wrapText="1"/>
    </xf>
    <xf numFmtId="3" fontId="20" fillId="0" borderId="0" xfId="0" applyNumberFormat="1" applyFont="1"/>
    <xf numFmtId="0" fontId="15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1" fillId="0" borderId="51" xfId="0" applyFont="1" applyBorder="1" applyAlignment="1"/>
    <xf numFmtId="0" fontId="11" fillId="0" borderId="3" xfId="0" applyFont="1" applyBorder="1" applyAlignment="1"/>
    <xf numFmtId="0" fontId="11" fillId="0" borderId="140" xfId="0" applyFont="1" applyBorder="1" applyAlignment="1">
      <alignment horizontal="left" wrapText="1"/>
    </xf>
    <xf numFmtId="0" fontId="11" fillId="0" borderId="141" xfId="0" applyFont="1" applyBorder="1" applyAlignment="1">
      <alignment horizontal="left" wrapText="1"/>
    </xf>
    <xf numFmtId="0" fontId="11" fillId="0" borderId="51" xfId="0" applyFont="1" applyBorder="1" applyAlignment="1">
      <alignment horizontal="left" wrapText="1"/>
    </xf>
    <xf numFmtId="0" fontId="20" fillId="0" borderId="3" xfId="0" applyFont="1" applyBorder="1"/>
    <xf numFmtId="0" fontId="11" fillId="0" borderId="95" xfId="0" applyFont="1" applyBorder="1" applyAlignment="1">
      <alignment horizontal="left" wrapText="1"/>
    </xf>
    <xf numFmtId="0" fontId="11" fillId="0" borderId="96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22" fillId="0" borderId="5" xfId="0" applyFont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3" fontId="22" fillId="0" borderId="5" xfId="0" applyNumberFormat="1" applyFont="1" applyBorder="1" applyAlignment="1">
      <alignment horizontal="left" wrapText="1"/>
    </xf>
    <xf numFmtId="0" fontId="15" fillId="0" borderId="0" xfId="0" applyFont="1" applyAlignment="1">
      <alignment horizontal="center" vertical="center"/>
    </xf>
    <xf numFmtId="0" fontId="30" fillId="9" borderId="139" xfId="0" applyFont="1" applyFill="1" applyBorder="1" applyAlignment="1">
      <alignment vertical="center"/>
    </xf>
    <xf numFmtId="0" fontId="30" fillId="9" borderId="70" xfId="0" applyFont="1" applyFill="1" applyBorder="1" applyAlignment="1">
      <alignment vertical="center"/>
    </xf>
    <xf numFmtId="0" fontId="30" fillId="9" borderId="129" xfId="0" applyFont="1" applyFill="1" applyBorder="1" applyAlignment="1">
      <alignment vertical="center"/>
    </xf>
    <xf numFmtId="0" fontId="24" fillId="10" borderId="140" xfId="0" applyFont="1" applyFill="1" applyBorder="1" applyAlignment="1">
      <alignment horizontal="left"/>
    </xf>
    <xf numFmtId="0" fontId="24" fillId="10" borderId="141" xfId="0" applyFont="1" applyFill="1" applyBorder="1" applyAlignment="1">
      <alignment horizontal="left"/>
    </xf>
    <xf numFmtId="0" fontId="24" fillId="10" borderId="130" xfId="0" applyFont="1" applyFill="1" applyBorder="1" applyAlignment="1">
      <alignment horizontal="left"/>
    </xf>
    <xf numFmtId="0" fontId="24" fillId="10" borderId="51" xfId="0" applyFont="1" applyFill="1" applyBorder="1" applyAlignment="1">
      <alignment horizontal="left"/>
    </xf>
    <xf numFmtId="0" fontId="24" fillId="10" borderId="3" xfId="0" applyFont="1" applyFill="1" applyBorder="1" applyAlignment="1">
      <alignment horizontal="left"/>
    </xf>
    <xf numFmtId="0" fontId="24" fillId="10" borderId="4" xfId="0" applyFont="1" applyFill="1" applyBorder="1" applyAlignment="1">
      <alignment horizontal="left"/>
    </xf>
    <xf numFmtId="0" fontId="22" fillId="0" borderId="51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22" fillId="0" borderId="4" xfId="0" applyFont="1" applyBorder="1" applyAlignment="1">
      <alignment horizontal="left" wrapText="1"/>
    </xf>
    <xf numFmtId="0" fontId="22" fillId="0" borderId="38" xfId="0" applyFont="1" applyBorder="1" applyAlignment="1">
      <alignment horizontal="left"/>
    </xf>
    <xf numFmtId="0" fontId="22" fillId="0" borderId="39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0" fontId="22" fillId="0" borderId="47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1" fillId="0" borderId="51" xfId="0" applyFont="1" applyBorder="1" applyAlignment="1">
      <alignment horizontal="left" vertical="center" wrapText="1"/>
    </xf>
    <xf numFmtId="0" fontId="11" fillId="0" borderId="95" xfId="0" applyFont="1" applyBorder="1" applyAlignment="1">
      <alignment horizontal="left" vertical="center" wrapText="1"/>
    </xf>
    <xf numFmtId="0" fontId="11" fillId="0" borderId="96" xfId="0" applyFont="1" applyBorder="1" applyAlignment="1">
      <alignment horizontal="left" vertical="center" wrapText="1"/>
    </xf>
    <xf numFmtId="0" fontId="11" fillId="0" borderId="95" xfId="0" applyFont="1" applyBorder="1" applyAlignment="1"/>
    <xf numFmtId="0" fontId="11" fillId="0" borderId="96" xfId="0" applyFont="1" applyBorder="1" applyAlignment="1"/>
    <xf numFmtId="0" fontId="18" fillId="9" borderId="144" xfId="0" applyFont="1" applyFill="1" applyBorder="1" applyAlignment="1">
      <alignment vertical="center"/>
    </xf>
    <xf numFmtId="0" fontId="18" fillId="9" borderId="32" xfId="0" applyFont="1" applyFill="1" applyBorder="1" applyAlignment="1">
      <alignment vertical="center"/>
    </xf>
    <xf numFmtId="0" fontId="18" fillId="9" borderId="145" xfId="0" applyFont="1" applyFill="1" applyBorder="1" applyAlignment="1">
      <alignment vertical="center"/>
    </xf>
    <xf numFmtId="0" fontId="18" fillId="9" borderId="139" xfId="0" applyFont="1" applyFill="1" applyBorder="1" applyAlignment="1">
      <alignment horizontal="left" vertical="center"/>
    </xf>
    <xf numFmtId="0" fontId="18" fillId="9" borderId="70" xfId="0" applyFont="1" applyFill="1" applyBorder="1" applyAlignment="1">
      <alignment horizontal="left" vertical="center"/>
    </xf>
    <xf numFmtId="0" fontId="18" fillId="9" borderId="143" xfId="0" applyFont="1" applyFill="1" applyBorder="1" applyAlignment="1">
      <alignment horizontal="left" vertical="center"/>
    </xf>
    <xf numFmtId="0" fontId="11" fillId="0" borderId="130" xfId="0" applyFont="1" applyBorder="1" applyAlignment="1">
      <alignment horizontal="left" wrapText="1"/>
    </xf>
    <xf numFmtId="0" fontId="11" fillId="0" borderId="51" xfId="0" applyFont="1" applyBorder="1" applyAlignment="1">
      <alignment horizontal="left"/>
    </xf>
    <xf numFmtId="0" fontId="11" fillId="0" borderId="95" xfId="0" applyFont="1" applyBorder="1" applyAlignment="1">
      <alignment horizontal="left"/>
    </xf>
    <xf numFmtId="0" fontId="11" fillId="0" borderId="96" xfId="0" applyFont="1" applyBorder="1" applyAlignment="1">
      <alignment horizontal="left"/>
    </xf>
    <xf numFmtId="0" fontId="32" fillId="13" borderId="85" xfId="2" applyFont="1" applyFill="1" applyBorder="1" applyAlignment="1">
      <alignment horizontal="center" vertical="center"/>
    </xf>
    <xf numFmtId="0" fontId="32" fillId="13" borderId="108" xfId="2" applyFont="1" applyFill="1" applyBorder="1" applyAlignment="1">
      <alignment horizontal="center" vertical="center"/>
    </xf>
    <xf numFmtId="0" fontId="21" fillId="0" borderId="0" xfId="2" applyFont="1" applyBorder="1" applyAlignment="1">
      <alignment horizontal="center"/>
    </xf>
    <xf numFmtId="0" fontId="32" fillId="13" borderId="52" xfId="2" applyFont="1" applyFill="1" applyBorder="1" applyAlignment="1">
      <alignment horizontal="center" vertical="center"/>
    </xf>
    <xf numFmtId="0" fontId="32" fillId="13" borderId="107" xfId="2" applyFont="1" applyFill="1" applyBorder="1" applyAlignment="1">
      <alignment horizontal="center" vertical="center"/>
    </xf>
    <xf numFmtId="0" fontId="32" fillId="13" borderId="52" xfId="2" applyFont="1" applyFill="1" applyBorder="1" applyAlignment="1">
      <alignment horizontal="center" vertical="center" wrapText="1"/>
    </xf>
    <xf numFmtId="0" fontId="32" fillId="13" borderId="107" xfId="2" applyFont="1" applyFill="1" applyBorder="1" applyAlignment="1">
      <alignment horizontal="center" vertical="center" wrapText="1"/>
    </xf>
    <xf numFmtId="0" fontId="32" fillId="13" borderId="53" xfId="2" applyFont="1" applyFill="1" applyBorder="1" applyAlignment="1">
      <alignment horizontal="left" vertical="center" wrapText="1"/>
    </xf>
    <xf numFmtId="0" fontId="32" fillId="13" borderId="106" xfId="2" applyFont="1" applyFill="1" applyBorder="1" applyAlignment="1">
      <alignment horizontal="left" vertical="center" wrapText="1"/>
    </xf>
    <xf numFmtId="0" fontId="32" fillId="13" borderId="27" xfId="2" applyFont="1" applyFill="1" applyBorder="1" applyAlignment="1">
      <alignment horizontal="center" vertical="center"/>
    </xf>
    <xf numFmtId="0" fontId="32" fillId="13" borderId="114" xfId="2" applyFont="1" applyFill="1" applyBorder="1" applyAlignment="1">
      <alignment horizontal="center" vertical="center"/>
    </xf>
    <xf numFmtId="0" fontId="32" fillId="13" borderId="28" xfId="2" applyFont="1" applyFill="1" applyBorder="1" applyAlignment="1">
      <alignment horizontal="center" vertical="center"/>
    </xf>
    <xf numFmtId="0" fontId="32" fillId="13" borderId="115" xfId="2" applyFont="1" applyFill="1" applyBorder="1" applyAlignment="1">
      <alignment horizontal="center" vertical="center"/>
    </xf>
    <xf numFmtId="0" fontId="39" fillId="0" borderId="0" xfId="2" applyFont="1" applyFill="1" applyBorder="1" applyAlignment="1">
      <alignment horizontal="center"/>
    </xf>
    <xf numFmtId="0" fontId="32" fillId="13" borderId="26" xfId="2" applyFont="1" applyFill="1" applyBorder="1" applyAlignment="1">
      <alignment horizontal="left" vertical="center" wrapText="1"/>
    </xf>
    <xf numFmtId="0" fontId="32" fillId="13" borderId="113" xfId="2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160" xfId="0" applyFont="1" applyBorder="1" applyAlignment="1"/>
    <xf numFmtId="0" fontId="11" fillId="0" borderId="147" xfId="0" applyFont="1" applyBorder="1" applyAlignment="1"/>
    <xf numFmtId="0" fontId="11" fillId="0" borderId="24" xfId="0" applyFont="1" applyBorder="1" applyAlignment="1"/>
    <xf numFmtId="0" fontId="18" fillId="9" borderId="159" xfId="0" applyFont="1" applyFill="1" applyBorder="1"/>
    <xf numFmtId="0" fontId="18" fillId="9" borderId="31" xfId="0" applyFont="1" applyFill="1" applyBorder="1"/>
    <xf numFmtId="0" fontId="18" fillId="9" borderId="16" xfId="0" applyFont="1" applyFill="1" applyBorder="1"/>
    <xf numFmtId="0" fontId="18" fillId="9" borderId="159" xfId="0" applyFont="1" applyFill="1" applyBorder="1" applyAlignment="1">
      <alignment vertical="center"/>
    </xf>
    <xf numFmtId="0" fontId="18" fillId="9" borderId="31" xfId="0" applyFont="1" applyFill="1" applyBorder="1" applyAlignment="1">
      <alignment vertical="center"/>
    </xf>
    <xf numFmtId="0" fontId="18" fillId="9" borderId="16" xfId="0" applyFont="1" applyFill="1" applyBorder="1" applyAlignment="1">
      <alignment vertical="center"/>
    </xf>
    <xf numFmtId="0" fontId="32" fillId="9" borderId="160" xfId="0" applyFont="1" applyFill="1" applyBorder="1" applyAlignment="1">
      <alignment horizontal="left" vertical="center"/>
    </xf>
    <xf numFmtId="0" fontId="32" fillId="9" borderId="147" xfId="0" applyFont="1" applyFill="1" applyBorder="1" applyAlignment="1">
      <alignment horizontal="left" vertical="center"/>
    </xf>
    <xf numFmtId="0" fontId="32" fillId="9" borderId="24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11" fillId="0" borderId="159" xfId="0" applyFont="1" applyBorder="1" applyAlignment="1">
      <alignment horizontal="left" wrapText="1"/>
    </xf>
    <xf numFmtId="0" fontId="11" fillId="0" borderId="31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94" xfId="0" applyFont="1" applyBorder="1" applyAlignment="1">
      <alignment horizontal="left" wrapText="1"/>
    </xf>
    <xf numFmtId="0" fontId="11" fillId="0" borderId="159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24" xfId="0" applyFont="1" applyBorder="1" applyAlignment="1">
      <alignment horizontal="left" wrapText="1"/>
    </xf>
    <xf numFmtId="0" fontId="32" fillId="9" borderId="159" xfId="0" applyFont="1" applyFill="1" applyBorder="1" applyAlignment="1">
      <alignment vertical="center"/>
    </xf>
    <xf numFmtId="0" fontId="32" fillId="9" borderId="31" xfId="0" applyFont="1" applyFill="1" applyBorder="1" applyAlignment="1">
      <alignment vertical="center"/>
    </xf>
    <xf numFmtId="0" fontId="32" fillId="9" borderId="16" xfId="0" applyFont="1" applyFill="1" applyBorder="1" applyAlignment="1">
      <alignment vertical="center"/>
    </xf>
    <xf numFmtId="0" fontId="11" fillId="0" borderId="2" xfId="0" applyFont="1" applyBorder="1" applyAlignment="1">
      <alignment horizontal="left" wrapText="1"/>
    </xf>
    <xf numFmtId="0" fontId="11" fillId="0" borderId="124" xfId="0" applyFont="1" applyBorder="1" applyAlignment="1">
      <alignment horizontal="left" vertical="center" wrapText="1"/>
    </xf>
    <xf numFmtId="0" fontId="11" fillId="0" borderId="2" xfId="0" applyFont="1" applyBorder="1" applyAlignment="1"/>
    <xf numFmtId="0" fontId="11" fillId="0" borderId="4" xfId="0" applyFont="1" applyBorder="1" applyAlignment="1"/>
    <xf numFmtId="0" fontId="11" fillId="0" borderId="160" xfId="0" applyFont="1" applyBorder="1" applyAlignment="1">
      <alignment horizontal="left" vertical="center" wrapText="1"/>
    </xf>
    <xf numFmtId="0" fontId="11" fillId="0" borderId="147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41" fillId="9" borderId="38" xfId="0" applyFont="1" applyFill="1" applyBorder="1" applyAlignment="1">
      <alignment vertical="center"/>
    </xf>
    <xf numFmtId="0" fontId="41" fillId="9" borderId="39" xfId="0" applyFont="1" applyFill="1" applyBorder="1" applyAlignment="1">
      <alignment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10" fillId="7" borderId="111" xfId="0" applyFont="1" applyFill="1" applyBorder="1" applyAlignment="1">
      <alignment horizontal="center" vertical="center"/>
    </xf>
    <xf numFmtId="0" fontId="10" fillId="7" borderId="10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textRotation="180"/>
    </xf>
    <xf numFmtId="0" fontId="42" fillId="0" borderId="0" xfId="0" applyFont="1" applyFill="1" applyAlignment="1">
      <alignment horizontal="center"/>
    </xf>
    <xf numFmtId="0" fontId="16" fillId="0" borderId="0" xfId="0" applyFont="1" applyAlignment="1">
      <alignment horizontal="center" vertical="center" textRotation="180"/>
    </xf>
    <xf numFmtId="0" fontId="15" fillId="0" borderId="0" xfId="0" applyFont="1" applyAlignment="1">
      <alignment horizontal="center" vertical="center" wrapText="1"/>
    </xf>
    <xf numFmtId="0" fontId="45" fillId="3" borderId="0" xfId="0" applyFont="1" applyFill="1" applyAlignment="1">
      <alignment horizontal="left" vertical="center"/>
    </xf>
    <xf numFmtId="0" fontId="19" fillId="9" borderId="102" xfId="0" applyFont="1" applyFill="1" applyBorder="1" applyAlignment="1">
      <alignment horizontal="left" vertical="center"/>
    </xf>
    <xf numFmtId="0" fontId="19" fillId="9" borderId="67" xfId="0" applyFont="1" applyFill="1" applyBorder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9" fillId="9" borderId="30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19" fillId="9" borderId="30" xfId="0" applyFont="1" applyFill="1" applyBorder="1" applyAlignment="1">
      <alignment horizontal="left" vertical="center"/>
    </xf>
    <xf numFmtId="0" fontId="18" fillId="9" borderId="48" xfId="0" applyFont="1" applyFill="1" applyBorder="1" applyAlignment="1">
      <alignment horizontal="center" vertical="center" wrapText="1"/>
    </xf>
    <xf numFmtId="0" fontId="18" fillId="9" borderId="14" xfId="0" applyFont="1" applyFill="1" applyBorder="1" applyAlignment="1">
      <alignment horizontal="center" vertical="center" wrapText="1"/>
    </xf>
    <xf numFmtId="4" fontId="18" fillId="9" borderId="34" xfId="0" applyNumberFormat="1" applyFont="1" applyFill="1" applyBorder="1" applyAlignment="1">
      <alignment horizontal="center" vertical="center"/>
    </xf>
    <xf numFmtId="4" fontId="18" fillId="9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4" fontId="40" fillId="0" borderId="109" xfId="0" applyNumberFormat="1" applyFont="1" applyFill="1" applyBorder="1" applyAlignment="1">
      <alignment horizontal="center" vertical="center" wrapText="1"/>
    </xf>
    <xf numFmtId="0" fontId="25" fillId="8" borderId="111" xfId="0" applyFont="1" applyFill="1" applyBorder="1" applyAlignment="1">
      <alignment horizontal="center" vertical="center" wrapText="1"/>
    </xf>
    <xf numFmtId="0" fontId="40" fillId="0" borderId="109" xfId="0" applyFont="1" applyFill="1" applyBorder="1" applyAlignment="1">
      <alignment horizontal="center" vertical="center" wrapText="1"/>
    </xf>
    <xf numFmtId="4" fontId="40" fillId="0" borderId="114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/>
    </xf>
    <xf numFmtId="0" fontId="25" fillId="8" borderId="48" xfId="0" applyFont="1" applyFill="1" applyBorder="1" applyAlignment="1">
      <alignment horizontal="left" vertical="center"/>
    </xf>
    <xf numFmtId="0" fontId="25" fillId="8" borderId="38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4" fontId="40" fillId="0" borderId="34" xfId="0" applyNumberFormat="1" applyFont="1" applyFill="1" applyBorder="1" applyAlignment="1">
      <alignment horizontal="right" vertical="center"/>
    </xf>
    <xf numFmtId="4" fontId="40" fillId="0" borderId="39" xfId="0" applyNumberFormat="1" applyFont="1" applyFill="1" applyBorder="1" applyAlignment="1">
      <alignment horizontal="right" vertical="center"/>
    </xf>
    <xf numFmtId="4" fontId="40" fillId="0" borderId="34" xfId="0" applyNumberFormat="1" applyFont="1" applyFill="1" applyBorder="1" applyAlignment="1">
      <alignment horizontal="right" vertical="center" wrapText="1"/>
    </xf>
    <xf numFmtId="4" fontId="40" fillId="0" borderId="39" xfId="0" applyNumberFormat="1" applyFont="1" applyFill="1" applyBorder="1" applyAlignment="1">
      <alignment horizontal="right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25" fillId="8" borderId="48" xfId="0" applyFont="1" applyFill="1" applyBorder="1" applyAlignment="1">
      <alignment horizontal="left" vertical="center" wrapText="1"/>
    </xf>
    <xf numFmtId="0" fontId="25" fillId="8" borderId="38" xfId="0" applyFont="1" applyFill="1" applyBorder="1" applyAlignment="1">
      <alignment horizontal="left" vertical="center" wrapText="1"/>
    </xf>
    <xf numFmtId="4" fontId="40" fillId="0" borderId="46" xfId="0" applyNumberFormat="1" applyFont="1" applyFill="1" applyBorder="1" applyAlignment="1">
      <alignment horizontal="center" vertical="center"/>
    </xf>
    <xf numFmtId="4" fontId="40" fillId="0" borderId="109" xfId="0" applyNumberFormat="1" applyFont="1" applyFill="1" applyBorder="1" applyAlignment="1">
      <alignment horizontal="center" vertical="center"/>
    </xf>
    <xf numFmtId="4" fontId="25" fillId="0" borderId="143" xfId="0" applyNumberFormat="1" applyFont="1" applyFill="1" applyBorder="1" applyAlignment="1">
      <alignment horizontal="center" vertical="center"/>
    </xf>
    <xf numFmtId="4" fontId="25" fillId="0" borderId="163" xfId="0" applyNumberFormat="1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center" vertical="center"/>
    </xf>
    <xf numFmtId="4" fontId="40" fillId="0" borderId="63" xfId="0" applyNumberFormat="1" applyFont="1" applyFill="1" applyBorder="1" applyAlignment="1">
      <alignment horizontal="right" vertical="center"/>
    </xf>
    <xf numFmtId="4" fontId="40" fillId="0" borderId="40" xfId="0" applyNumberFormat="1" applyFont="1" applyFill="1" applyBorder="1" applyAlignment="1">
      <alignment horizontal="right" vertical="center"/>
    </xf>
    <xf numFmtId="14" fontId="40" fillId="0" borderId="34" xfId="0" applyNumberFormat="1" applyFont="1" applyFill="1" applyBorder="1" applyAlignment="1">
      <alignment horizontal="center" vertical="center"/>
    </xf>
    <xf numFmtId="14" fontId="40" fillId="0" borderId="39" xfId="0" applyNumberFormat="1" applyFont="1" applyFill="1" applyBorder="1" applyAlignment="1">
      <alignment horizontal="center" vertical="center"/>
    </xf>
    <xf numFmtId="0" fontId="25" fillId="8" borderId="37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 wrapText="1"/>
    </xf>
    <xf numFmtId="4" fontId="40" fillId="0" borderId="34" xfId="0" applyNumberFormat="1" applyFont="1" applyFill="1" applyBorder="1" applyAlignment="1">
      <alignment vertical="center"/>
    </xf>
    <xf numFmtId="4" fontId="40" fillId="0" borderId="35" xfId="0" applyNumberFormat="1" applyFont="1" applyFill="1" applyBorder="1" applyAlignment="1">
      <alignment vertical="center"/>
    </xf>
    <xf numFmtId="4" fontId="40" fillId="0" borderId="35" xfId="0" applyNumberFormat="1" applyFont="1" applyFill="1" applyBorder="1" applyAlignment="1">
      <alignment horizontal="right" vertical="center" wrapText="1"/>
    </xf>
    <xf numFmtId="4" fontId="40" fillId="0" borderId="7" xfId="0" applyNumberFormat="1" applyFont="1" applyFill="1" applyBorder="1" applyAlignment="1">
      <alignment horizontal="right" vertical="center"/>
    </xf>
    <xf numFmtId="14" fontId="40" fillId="0" borderId="35" xfId="0" applyNumberFormat="1" applyFont="1" applyFill="1" applyBorder="1" applyAlignment="1">
      <alignment horizontal="center" vertical="center"/>
    </xf>
    <xf numFmtId="4" fontId="40" fillId="0" borderId="35" xfId="0" applyNumberFormat="1" applyFont="1" applyFill="1" applyBorder="1" applyAlignment="1">
      <alignment horizontal="right" vertical="center"/>
    </xf>
    <xf numFmtId="0" fontId="25" fillId="8" borderId="37" xfId="0" applyFont="1" applyFill="1" applyBorder="1" applyAlignment="1">
      <alignment horizontal="left" vertical="center" wrapText="1"/>
    </xf>
    <xf numFmtId="0" fontId="54" fillId="0" borderId="32" xfId="0" applyFont="1" applyBorder="1" applyAlignment="1">
      <alignment horizontal="center" wrapText="1"/>
    </xf>
    <xf numFmtId="0" fontId="25" fillId="8" borderId="26" xfId="0" applyFont="1" applyFill="1" applyBorder="1" applyAlignment="1">
      <alignment horizontal="center" vertical="center"/>
    </xf>
    <xf numFmtId="0" fontId="25" fillId="8" borderId="21" xfId="0" applyFont="1" applyFill="1" applyBorder="1" applyAlignment="1">
      <alignment horizontal="center" vertical="center"/>
    </xf>
    <xf numFmtId="4" fontId="25" fillId="8" borderId="34" xfId="0" applyNumberFormat="1" applyFont="1" applyFill="1" applyBorder="1" applyAlignment="1">
      <alignment horizontal="center" vertical="center" wrapText="1"/>
    </xf>
    <xf numFmtId="4" fontId="25" fillId="8" borderId="162" xfId="0" applyNumberFormat="1" applyFont="1" applyFill="1" applyBorder="1" applyAlignment="1">
      <alignment horizontal="center" vertical="center" wrapText="1"/>
    </xf>
    <xf numFmtId="4" fontId="25" fillId="8" borderId="27" xfId="0" applyNumberFormat="1" applyFont="1" applyFill="1" applyBorder="1" applyAlignment="1">
      <alignment horizontal="center" vertical="center"/>
    </xf>
    <xf numFmtId="4" fontId="25" fillId="8" borderId="22" xfId="0" applyNumberFormat="1" applyFont="1" applyFill="1" applyBorder="1" applyAlignment="1">
      <alignment horizontal="center" vertical="center"/>
    </xf>
    <xf numFmtId="14" fontId="25" fillId="8" borderId="27" xfId="0" applyNumberFormat="1" applyFont="1" applyFill="1" applyBorder="1" applyAlignment="1">
      <alignment horizontal="center" vertical="center" wrapText="1"/>
    </xf>
    <xf numFmtId="14" fontId="25" fillId="8" borderId="22" xfId="0" applyNumberFormat="1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horizontal="center" vertical="center" wrapText="1"/>
    </xf>
    <xf numFmtId="0" fontId="40" fillId="3" borderId="39" xfId="0" applyFont="1" applyFill="1" applyBorder="1" applyAlignment="1">
      <alignment horizontal="center" vertical="center" wrapText="1"/>
    </xf>
    <xf numFmtId="4" fontId="40" fillId="0" borderId="35" xfId="0" applyNumberFormat="1" applyFont="1" applyBorder="1" applyAlignment="1">
      <alignment horizontal="right" vertical="center"/>
    </xf>
    <xf numFmtId="4" fontId="40" fillId="0" borderId="39" xfId="0" applyNumberFormat="1" applyFont="1" applyBorder="1" applyAlignment="1">
      <alignment horizontal="right" vertical="center"/>
    </xf>
    <xf numFmtId="49" fontId="40" fillId="0" borderId="150" xfId="0" applyNumberFormat="1" applyFont="1" applyBorder="1" applyAlignment="1">
      <alignment horizontal="center" vertical="center"/>
    </xf>
    <xf numFmtId="49" fontId="40" fillId="0" borderId="35" xfId="0" applyNumberFormat="1" applyFont="1" applyBorder="1" applyAlignment="1">
      <alignment horizontal="center" vertical="center"/>
    </xf>
    <xf numFmtId="49" fontId="40" fillId="0" borderId="39" xfId="0" applyNumberFormat="1" applyFont="1" applyBorder="1" applyAlignment="1">
      <alignment horizontal="center" vertical="center"/>
    </xf>
    <xf numFmtId="0" fontId="53" fillId="9" borderId="60" xfId="0" applyFont="1" applyFill="1" applyBorder="1" applyAlignment="1">
      <alignment horizontal="center"/>
    </xf>
    <xf numFmtId="0" fontId="53" fillId="9" borderId="61" xfId="0" applyFont="1" applyFill="1" applyBorder="1" applyAlignment="1">
      <alignment horizontal="center"/>
    </xf>
    <xf numFmtId="0" fontId="53" fillId="9" borderId="62" xfId="0" applyFont="1" applyFill="1" applyBorder="1" applyAlignment="1">
      <alignment horizontal="center"/>
    </xf>
    <xf numFmtId="4" fontId="25" fillId="0" borderId="9" xfId="0" applyNumberFormat="1" applyFont="1" applyFill="1" applyBorder="1" applyAlignment="1">
      <alignment horizontal="center" vertical="center"/>
    </xf>
    <xf numFmtId="14" fontId="40" fillId="0" borderId="109" xfId="0" applyNumberFormat="1" applyFont="1" applyFill="1" applyBorder="1" applyAlignment="1">
      <alignment horizontal="center" vertical="center"/>
    </xf>
    <xf numFmtId="4" fontId="25" fillId="7" borderId="27" xfId="0" applyNumberFormat="1" applyFont="1" applyFill="1" applyBorder="1" applyAlignment="1">
      <alignment horizontal="center" vertical="center"/>
    </xf>
    <xf numFmtId="4" fontId="25" fillId="7" borderId="22" xfId="0" applyNumberFormat="1" applyFont="1" applyFill="1" applyBorder="1" applyAlignment="1">
      <alignment horizontal="center" vertical="center"/>
    </xf>
    <xf numFmtId="14" fontId="25" fillId="7" borderId="27" xfId="0" applyNumberFormat="1" applyFont="1" applyFill="1" applyBorder="1" applyAlignment="1">
      <alignment horizontal="center" vertical="center" wrapText="1"/>
    </xf>
    <xf numFmtId="14" fontId="25" fillId="7" borderId="22" xfId="0" applyNumberFormat="1" applyFont="1" applyFill="1" applyBorder="1" applyAlignment="1">
      <alignment horizontal="center" vertical="center" wrapText="1"/>
    </xf>
    <xf numFmtId="0" fontId="25" fillId="7" borderId="26" xfId="0" applyFont="1" applyFill="1" applyBorder="1" applyAlignment="1">
      <alignment horizontal="center" vertical="center"/>
    </xf>
    <xf numFmtId="0" fontId="25" fillId="7" borderId="21" xfId="0" applyFont="1" applyFill="1" applyBorder="1" applyAlignment="1">
      <alignment horizontal="center" vertical="center"/>
    </xf>
    <xf numFmtId="4" fontId="25" fillId="7" borderId="34" xfId="0" applyNumberFormat="1" applyFont="1" applyFill="1" applyBorder="1" applyAlignment="1">
      <alignment horizontal="center" vertical="center" wrapText="1"/>
    </xf>
    <xf numFmtId="4" fontId="25" fillId="7" borderId="162" xfId="0" applyNumberFormat="1" applyFont="1" applyFill="1" applyBorder="1" applyAlignment="1">
      <alignment horizontal="center" vertical="center" wrapText="1"/>
    </xf>
    <xf numFmtId="4" fontId="25" fillId="0" borderId="58" xfId="0" applyNumberFormat="1" applyFont="1" applyFill="1" applyBorder="1" applyAlignment="1">
      <alignment horizontal="center" vertical="center"/>
    </xf>
    <xf numFmtId="4" fontId="40" fillId="0" borderId="17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/>
    </xf>
    <xf numFmtId="0" fontId="25" fillId="8" borderId="56" xfId="0" applyFont="1" applyFill="1" applyBorder="1" applyAlignment="1">
      <alignment horizontal="center" vertical="center" wrapText="1"/>
    </xf>
    <xf numFmtId="0" fontId="40" fillId="0" borderId="46" xfId="0" applyFont="1" applyFill="1" applyBorder="1" applyAlignment="1">
      <alignment horizontal="center" vertical="center" wrapText="1"/>
    </xf>
    <xf numFmtId="14" fontId="40" fillId="0" borderId="46" xfId="0" applyNumberFormat="1" applyFont="1" applyFill="1" applyBorder="1" applyAlignment="1">
      <alignment horizontal="center" vertical="center"/>
    </xf>
    <xf numFmtId="0" fontId="25" fillId="8" borderId="14" xfId="0" applyFont="1" applyFill="1" applyBorder="1" applyAlignment="1">
      <alignment horizontal="center" vertical="center" wrapText="1"/>
    </xf>
    <xf numFmtId="14" fontId="40" fillId="0" borderId="17" xfId="0" applyNumberFormat="1" applyFont="1" applyFill="1" applyBorder="1" applyAlignment="1">
      <alignment horizontal="center" vertical="center"/>
    </xf>
    <xf numFmtId="4" fontId="4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2" fillId="0" borderId="0" xfId="0" applyFont="1" applyFill="1" applyBorder="1" applyAlignment="1">
      <alignment horizontal="left" wrapText="1"/>
    </xf>
    <xf numFmtId="0" fontId="32" fillId="9" borderId="26" xfId="0" applyFont="1" applyFill="1" applyBorder="1" applyAlignment="1">
      <alignment horizontal="center" vertical="center" wrapText="1"/>
    </xf>
    <xf numFmtId="0" fontId="32" fillId="9" borderId="27" xfId="0" applyFont="1" applyFill="1" applyBorder="1" applyAlignment="1">
      <alignment horizontal="center" vertical="center" wrapText="1"/>
    </xf>
    <xf numFmtId="0" fontId="19" fillId="9" borderId="21" xfId="0" applyFont="1" applyFill="1" applyBorder="1" applyAlignment="1">
      <alignment vertical="center" wrapText="1"/>
    </xf>
    <xf numFmtId="0" fontId="19" fillId="9" borderId="22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center" wrapText="1"/>
    </xf>
    <xf numFmtId="0" fontId="3" fillId="7" borderId="109" xfId="0" applyFont="1" applyFill="1" applyBorder="1" applyAlignment="1">
      <alignment vertical="center" wrapText="1"/>
    </xf>
    <xf numFmtId="0" fontId="3" fillId="7" borderId="17" xfId="0" applyFont="1" applyFill="1" applyBorder="1" applyAlignment="1">
      <alignment vertical="top" wrapText="1"/>
    </xf>
    <xf numFmtId="0" fontId="3" fillId="7" borderId="109" xfId="0" applyFont="1" applyFill="1" applyBorder="1" applyAlignment="1">
      <alignment vertical="top" wrapText="1"/>
    </xf>
    <xf numFmtId="0" fontId="18" fillId="9" borderId="26" xfId="0" applyFont="1" applyFill="1" applyBorder="1" applyAlignment="1">
      <alignment horizontal="center" vertical="center" wrapText="1"/>
    </xf>
    <xf numFmtId="0" fontId="18" fillId="9" borderId="27" xfId="0" applyFont="1" applyFill="1" applyBorder="1" applyAlignment="1">
      <alignment horizontal="center" vertical="center" wrapText="1"/>
    </xf>
    <xf numFmtId="0" fontId="32" fillId="9" borderId="50" xfId="0" applyFont="1" applyFill="1" applyBorder="1" applyAlignment="1">
      <alignment horizontal="center" vertical="center" wrapText="1"/>
    </xf>
    <xf numFmtId="0" fontId="32" fillId="9" borderId="4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textRotation="180" wrapText="1"/>
    </xf>
    <xf numFmtId="0" fontId="32" fillId="13" borderId="72" xfId="2" applyFont="1" applyFill="1" applyBorder="1" applyAlignment="1">
      <alignment horizontal="center" vertical="center" wrapText="1"/>
    </xf>
    <xf numFmtId="0" fontId="32" fillId="13" borderId="77" xfId="2" applyFont="1" applyFill="1" applyBorder="1" applyAlignment="1">
      <alignment horizontal="center" vertical="center" wrapText="1"/>
    </xf>
    <xf numFmtId="0" fontId="32" fillId="13" borderId="164" xfId="2" applyFont="1" applyFill="1" applyBorder="1" applyAlignment="1">
      <alignment horizontal="center" vertical="center" wrapText="1"/>
    </xf>
    <xf numFmtId="0" fontId="36" fillId="13" borderId="73" xfId="2" applyFont="1" applyFill="1" applyBorder="1" applyAlignment="1">
      <alignment horizontal="center" vertical="center" wrapText="1"/>
    </xf>
    <xf numFmtId="0" fontId="36" fillId="13" borderId="78" xfId="2" applyFont="1" applyFill="1" applyBorder="1" applyAlignment="1">
      <alignment horizontal="center" vertical="center" wrapText="1"/>
    </xf>
    <xf numFmtId="0" fontId="60" fillId="9" borderId="165" xfId="0" applyFont="1" applyFill="1" applyBorder="1" applyAlignment="1">
      <alignment horizontal="center" vertical="center" wrapText="1"/>
    </xf>
    <xf numFmtId="0" fontId="36" fillId="13" borderId="27" xfId="2" applyFont="1" applyFill="1" applyBorder="1" applyAlignment="1">
      <alignment horizontal="center" vertical="center" wrapText="1"/>
    </xf>
    <xf numFmtId="0" fontId="60" fillId="9" borderId="109" xfId="0" applyFont="1" applyFill="1" applyBorder="1" applyAlignment="1">
      <alignment horizontal="center" vertical="center" wrapText="1"/>
    </xf>
    <xf numFmtId="0" fontId="60" fillId="9" borderId="22" xfId="0" applyFont="1" applyFill="1" applyBorder="1" applyAlignment="1">
      <alignment horizontal="center" vertical="center" wrapText="1"/>
    </xf>
    <xf numFmtId="0" fontId="36" fillId="13" borderId="74" xfId="2" applyFont="1" applyFill="1" applyBorder="1" applyAlignment="1">
      <alignment horizontal="center" vertical="center" wrapText="1"/>
    </xf>
    <xf numFmtId="0" fontId="36" fillId="13" borderId="79" xfId="2" applyFont="1" applyFill="1" applyBorder="1" applyAlignment="1">
      <alignment horizontal="center" vertical="center" wrapText="1"/>
    </xf>
    <xf numFmtId="0" fontId="60" fillId="9" borderId="166" xfId="0" applyFont="1" applyFill="1" applyBorder="1" applyAlignment="1">
      <alignment horizontal="center" vertical="center" wrapText="1"/>
    </xf>
    <xf numFmtId="0" fontId="36" fillId="13" borderId="75" xfId="2" applyFont="1" applyFill="1" applyBorder="1" applyAlignment="1">
      <alignment horizontal="center" vertical="center" wrapText="1"/>
    </xf>
    <xf numFmtId="0" fontId="36" fillId="13" borderId="59" xfId="2" applyFont="1" applyFill="1" applyBorder="1" applyAlignment="1">
      <alignment horizontal="center" vertical="center" wrapText="1"/>
    </xf>
    <xf numFmtId="0" fontId="60" fillId="9" borderId="167" xfId="0" applyFont="1" applyFill="1" applyBorder="1" applyAlignment="1">
      <alignment horizontal="center" vertical="center" wrapText="1"/>
    </xf>
    <xf numFmtId="0" fontId="32" fillId="13" borderId="76" xfId="2" applyFont="1" applyFill="1" applyBorder="1" applyAlignment="1">
      <alignment horizontal="center" vertical="center" wrapText="1"/>
    </xf>
    <xf numFmtId="0" fontId="32" fillId="13" borderId="80" xfId="2" applyFont="1" applyFill="1" applyBorder="1" applyAlignment="1">
      <alignment horizontal="center" vertical="center" wrapText="1"/>
    </xf>
    <xf numFmtId="0" fontId="32" fillId="13" borderId="168" xfId="2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20" fillId="0" borderId="0" xfId="0" applyFont="1" applyFill="1" applyAlignment="1">
      <alignment horizontal="left"/>
    </xf>
    <xf numFmtId="0" fontId="16" fillId="0" borderId="0" xfId="0" applyFont="1" applyAlignment="1"/>
    <xf numFmtId="0" fontId="20" fillId="0" borderId="0" xfId="0" applyFont="1" applyAlignment="1">
      <alignment wrapText="1"/>
    </xf>
    <xf numFmtId="0" fontId="59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59" fillId="0" borderId="0" xfId="0" applyFont="1" applyBorder="1" applyAlignment="1">
      <alignment horizontal="right"/>
    </xf>
    <xf numFmtId="0" fontId="19" fillId="9" borderId="26" xfId="0" applyFont="1" applyFill="1" applyBorder="1" applyAlignment="1">
      <alignment horizontal="center"/>
    </xf>
    <xf numFmtId="0" fontId="19" fillId="9" borderId="27" xfId="0" applyFont="1" applyFill="1" applyBorder="1" applyAlignment="1">
      <alignment horizontal="center"/>
    </xf>
    <xf numFmtId="0" fontId="17" fillId="9" borderId="28" xfId="0" applyFont="1" applyFill="1" applyBorder="1" applyAlignment="1"/>
    <xf numFmtId="0" fontId="20" fillId="0" borderId="0" xfId="0" applyFont="1" applyFill="1" applyAlignment="1">
      <alignment wrapText="1"/>
    </xf>
    <xf numFmtId="0" fontId="20" fillId="0" borderId="0" xfId="0" applyFont="1" applyFill="1" applyAlignment="1"/>
    <xf numFmtId="0" fontId="20" fillId="0" borderId="0" xfId="0" applyFont="1" applyFill="1" applyAlignment="1">
      <alignment horizontal="right"/>
    </xf>
    <xf numFmtId="0" fontId="9" fillId="0" borderId="0" xfId="0" applyFont="1" applyFill="1" applyAlignment="1"/>
    <xf numFmtId="0" fontId="16" fillId="0" borderId="170" xfId="0" applyFont="1" applyBorder="1" applyAlignment="1">
      <alignment horizontal="center"/>
    </xf>
    <xf numFmtId="0" fontId="16" fillId="0" borderId="171" xfId="0" applyFont="1" applyBorder="1" applyAlignment="1">
      <alignment horizontal="center"/>
    </xf>
    <xf numFmtId="0" fontId="16" fillId="0" borderId="172" xfId="0" applyFont="1" applyBorder="1" applyAlignment="1">
      <alignment horizontal="center"/>
    </xf>
    <xf numFmtId="0" fontId="62" fillId="0" borderId="50" xfId="0" applyFont="1" applyBorder="1" applyAlignment="1">
      <alignment horizontal="center"/>
    </xf>
    <xf numFmtId="0" fontId="62" fillId="0" borderId="173" xfId="0" applyFont="1" applyBorder="1" applyAlignment="1">
      <alignment horizontal="center"/>
    </xf>
    <xf numFmtId="0" fontId="62" fillId="0" borderId="174" xfId="0" applyFont="1" applyBorder="1" applyAlignment="1">
      <alignment horizontal="center"/>
    </xf>
  </cellXfs>
  <cellStyles count="3">
    <cellStyle name="Excel Built-in Normal" xfId="1"/>
    <cellStyle name="Excel Built-in Normal 1" xfId="2"/>
    <cellStyle name="Normálne" xfId="0" builtinId="0"/>
  </cellStyles>
  <dxfs count="0"/>
  <tableStyles count="0" defaultTableStyle="TableStyleMedium9" defaultPivotStyle="PivotStyleLight16"/>
  <colors>
    <mruColors>
      <color rgb="FF008080"/>
      <color rgb="FF00CC66"/>
      <color rgb="FF1CA49E"/>
      <color rgb="FF009999"/>
      <color rgb="FF33CCCC"/>
      <color rgb="FF00CC99"/>
      <color rgb="FF00FFCC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k-SK"/>
              <a:t>Vývoj dlhovej služby Mesta Trenčín v rokoch 2012 - 2017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749888477379442"/>
          <c:y val="0.2856298648584194"/>
          <c:w val="0.82997147095743462"/>
          <c:h val="0.60265711508804864"/>
        </c:manualLayout>
      </c:layout>
      <c:areaChart>
        <c:grouping val="stacked"/>
        <c:varyColors val="0"/>
        <c:ser>
          <c:idx val="0"/>
          <c:order val="0"/>
          <c:tx>
            <c:strRef>
              <c:f>'Vývoj dlhovej služby'!$C$8:$H$8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>
              <a:noFill/>
            </a:ln>
            <a:effectLst>
              <a:innerShdw dist="12700" dir="16200000">
                <a:schemeClr val="lt1"/>
              </a:innerShdw>
            </a:effectLst>
          </c:spPr>
          <c:cat>
            <c:numRef>
              <c:f>'Vývoj dlhovej služby'!$C$8:$H$8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'Vývoj dlhovej služby'!$C$11:$H$11</c:f>
              <c:numCache>
                <c:formatCode>#,##0</c:formatCode>
                <c:ptCount val="6"/>
                <c:pt idx="0">
                  <c:v>8649</c:v>
                </c:pt>
                <c:pt idx="1">
                  <c:v>9293</c:v>
                </c:pt>
                <c:pt idx="2">
                  <c:v>16598</c:v>
                </c:pt>
                <c:pt idx="3">
                  <c:v>14037</c:v>
                </c:pt>
                <c:pt idx="4">
                  <c:v>12053</c:v>
                </c:pt>
                <c:pt idx="5">
                  <c:v>12394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397464"/>
        <c:axId val="151396288"/>
      </c:areaChart>
      <c:catAx>
        <c:axId val="15139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1396288"/>
        <c:crosses val="autoZero"/>
        <c:auto val="1"/>
        <c:lblAlgn val="ctr"/>
        <c:lblOffset val="100"/>
        <c:noMultiLvlLbl val="0"/>
      </c:catAx>
      <c:valAx>
        <c:axId val="1513962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1513974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302922</xdr:colOff>
      <xdr:row>8</xdr:row>
      <xdr:rowOff>250323</xdr:rowOff>
    </xdr:from>
    <xdr:ext cx="184730" cy="937629"/>
    <xdr:sp macro="" textlink="">
      <xdr:nvSpPr>
        <xdr:cNvPr id="2" name="Obdĺžnik 1"/>
        <xdr:cNvSpPr/>
      </xdr:nvSpPr>
      <xdr:spPr>
        <a:xfrm>
          <a:off x="3722397" y="74416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302922</xdr:colOff>
      <xdr:row>28</xdr:row>
      <xdr:rowOff>0</xdr:rowOff>
    </xdr:from>
    <xdr:ext cx="184730" cy="937629"/>
    <xdr:sp macro="" textlink="">
      <xdr:nvSpPr>
        <xdr:cNvPr id="3" name="Obdĺžnik 2"/>
        <xdr:cNvSpPr/>
      </xdr:nvSpPr>
      <xdr:spPr>
        <a:xfrm>
          <a:off x="3722397" y="130519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302922</xdr:colOff>
      <xdr:row>6</xdr:row>
      <xdr:rowOff>250323</xdr:rowOff>
    </xdr:from>
    <xdr:ext cx="184730" cy="937629"/>
    <xdr:sp macro="" textlink="">
      <xdr:nvSpPr>
        <xdr:cNvPr id="4" name="Obdĺžnik 3"/>
        <xdr:cNvSpPr/>
      </xdr:nvSpPr>
      <xdr:spPr>
        <a:xfrm>
          <a:off x="3722397" y="58605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302922</xdr:colOff>
      <xdr:row>27</xdr:row>
      <xdr:rowOff>0</xdr:rowOff>
    </xdr:from>
    <xdr:ext cx="184730" cy="937629"/>
    <xdr:sp macro="" textlink="">
      <xdr:nvSpPr>
        <xdr:cNvPr id="5" name="Obdĺžnik 4"/>
        <xdr:cNvSpPr/>
      </xdr:nvSpPr>
      <xdr:spPr>
        <a:xfrm>
          <a:off x="3722397" y="102108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302922</xdr:colOff>
      <xdr:row>15</xdr:row>
      <xdr:rowOff>2673</xdr:rowOff>
    </xdr:from>
    <xdr:ext cx="184730" cy="937629"/>
    <xdr:sp macro="" textlink="">
      <xdr:nvSpPr>
        <xdr:cNvPr id="6" name="Obdĺžnik 5"/>
        <xdr:cNvSpPr/>
      </xdr:nvSpPr>
      <xdr:spPr>
        <a:xfrm>
          <a:off x="3950997" y="76321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302922</xdr:colOff>
      <xdr:row>54</xdr:row>
      <xdr:rowOff>0</xdr:rowOff>
    </xdr:from>
    <xdr:ext cx="184730" cy="937629"/>
    <xdr:sp macro="" textlink="">
      <xdr:nvSpPr>
        <xdr:cNvPr id="7" name="Obdĺžnik 6"/>
        <xdr:cNvSpPr/>
      </xdr:nvSpPr>
      <xdr:spPr>
        <a:xfrm>
          <a:off x="3950997" y="112680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9</xdr:col>
      <xdr:colOff>302922</xdr:colOff>
      <xdr:row>13</xdr:row>
      <xdr:rowOff>2673</xdr:rowOff>
    </xdr:from>
    <xdr:ext cx="184730" cy="937629"/>
    <xdr:sp macro="" textlink="">
      <xdr:nvSpPr>
        <xdr:cNvPr id="8" name="Obdĺžnik 7"/>
        <xdr:cNvSpPr/>
      </xdr:nvSpPr>
      <xdr:spPr>
        <a:xfrm>
          <a:off x="3950997" y="725119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3</xdr:col>
      <xdr:colOff>302922</xdr:colOff>
      <xdr:row>53</xdr:row>
      <xdr:rowOff>0</xdr:rowOff>
    </xdr:from>
    <xdr:ext cx="184730" cy="937629"/>
    <xdr:sp macro="" textlink="">
      <xdr:nvSpPr>
        <xdr:cNvPr id="9" name="Obdĺžnik 8"/>
        <xdr:cNvSpPr/>
      </xdr:nvSpPr>
      <xdr:spPr>
        <a:xfrm>
          <a:off x="3950997" y="11077575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sk-SK" sz="54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gradFill>
              <a:gsLst>
                <a:gs pos="0">
                  <a:schemeClr val="accent1">
                    <a:tint val="40000"/>
                    <a:satMod val="250000"/>
                  </a:schemeClr>
                </a:gs>
                <a:gs pos="9000">
                  <a:schemeClr val="accent1">
                    <a:tint val="52000"/>
                    <a:satMod val="300000"/>
                  </a:schemeClr>
                </a:gs>
                <a:gs pos="50000">
                  <a:schemeClr val="accent1">
                    <a:shade val="20000"/>
                    <a:satMod val="300000"/>
                  </a:schemeClr>
                </a:gs>
                <a:gs pos="79000">
                  <a:schemeClr val="accent1">
                    <a:tint val="52000"/>
                    <a:satMod val="300000"/>
                  </a:schemeClr>
                </a:gs>
                <a:gs pos="100000">
                  <a:schemeClr val="accent1">
                    <a:tint val="40000"/>
                    <a:satMod val="250000"/>
                  </a:scheme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23</xdr:row>
      <xdr:rowOff>133350</xdr:rowOff>
    </xdr:from>
    <xdr:to>
      <xdr:col>7</xdr:col>
      <xdr:colOff>171450</xdr:colOff>
      <xdr:row>39</xdr:row>
      <xdr:rowOff>95250</xdr:rowOff>
    </xdr:to>
    <xdr:graphicFrame macro="">
      <xdr:nvGraphicFramePr>
        <xdr:cNvPr id="205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3:L25"/>
  <sheetViews>
    <sheetView tabSelected="1" workbookViewId="0"/>
  </sheetViews>
  <sheetFormatPr defaultRowHeight="14.25" x14ac:dyDescent="0.2"/>
  <cols>
    <col min="1" max="1" width="1.85546875" style="6" customWidth="1"/>
    <col min="2" max="2" width="5.140625" style="6" customWidth="1"/>
    <col min="3" max="3" width="37.42578125" style="6" customWidth="1"/>
    <col min="4" max="4" width="14.85546875" style="6" customWidth="1"/>
    <col min="5" max="5" width="13.7109375" style="6" customWidth="1"/>
    <col min="6" max="6" width="9.5703125" style="6" bestFit="1" customWidth="1"/>
    <col min="7" max="7" width="11.7109375" style="6" customWidth="1"/>
    <col min="8" max="9" width="11.85546875" style="6" customWidth="1"/>
    <col min="10" max="10" width="10.7109375" style="6" customWidth="1"/>
    <col min="11" max="11" width="10.28515625" style="6" customWidth="1"/>
    <col min="12" max="12" width="14" style="6" customWidth="1"/>
    <col min="13" max="16384" width="9.140625" style="6"/>
  </cols>
  <sheetData>
    <row r="3" spans="2:12" ht="18.75" customHeight="1" x14ac:dyDescent="0.25">
      <c r="C3" s="799" t="s">
        <v>813</v>
      </c>
      <c r="D3" s="799"/>
      <c r="E3" s="799"/>
      <c r="F3" s="799"/>
      <c r="G3" s="799"/>
      <c r="H3" s="799"/>
      <c r="I3" s="799"/>
      <c r="J3" s="799"/>
      <c r="K3" s="799"/>
    </row>
    <row r="4" spans="2:12" ht="15" thickBot="1" x14ac:dyDescent="0.25"/>
    <row r="5" spans="2:12" ht="45" x14ac:dyDescent="0.2">
      <c r="B5" s="75"/>
      <c r="C5" s="76" t="s">
        <v>63</v>
      </c>
      <c r="D5" s="77" t="s">
        <v>807</v>
      </c>
      <c r="E5" s="77" t="s">
        <v>808</v>
      </c>
      <c r="F5" s="77" t="s">
        <v>809</v>
      </c>
      <c r="G5" s="77" t="s">
        <v>810</v>
      </c>
      <c r="H5" s="77" t="s">
        <v>43</v>
      </c>
      <c r="I5" s="77" t="s">
        <v>811</v>
      </c>
      <c r="J5" s="77" t="s">
        <v>112</v>
      </c>
      <c r="K5" s="80" t="s">
        <v>812</v>
      </c>
      <c r="L5" s="83" t="s">
        <v>104</v>
      </c>
    </row>
    <row r="6" spans="2:12" ht="15" x14ac:dyDescent="0.25">
      <c r="B6" s="7" t="s">
        <v>64</v>
      </c>
      <c r="C6" s="8" t="s">
        <v>65</v>
      </c>
      <c r="D6" s="9">
        <v>134129</v>
      </c>
      <c r="E6" s="9">
        <v>0</v>
      </c>
      <c r="F6" s="9">
        <v>0</v>
      </c>
      <c r="G6" s="9">
        <v>0</v>
      </c>
      <c r="H6" s="9">
        <v>0</v>
      </c>
      <c r="I6" s="9">
        <v>1608</v>
      </c>
      <c r="J6" s="9">
        <v>0</v>
      </c>
      <c r="K6" s="81">
        <v>0</v>
      </c>
      <c r="L6" s="99">
        <f>D6+E6+F6+G6+H6+I6+J6+K6</f>
        <v>135737</v>
      </c>
    </row>
    <row r="7" spans="2:12" ht="15" x14ac:dyDescent="0.25">
      <c r="B7" s="7" t="s">
        <v>66</v>
      </c>
      <c r="C7" s="8" t="s">
        <v>67</v>
      </c>
      <c r="D7" s="9">
        <v>106066306</v>
      </c>
      <c r="E7" s="9">
        <v>58888050</v>
      </c>
      <c r="F7" s="9">
        <v>486604</v>
      </c>
      <c r="G7" s="9">
        <v>1853749</v>
      </c>
      <c r="H7" s="9">
        <v>78860</v>
      </c>
      <c r="I7" s="9">
        <v>7308317</v>
      </c>
      <c r="J7" s="9">
        <v>7707</v>
      </c>
      <c r="K7" s="81">
        <v>456144</v>
      </c>
      <c r="L7" s="99">
        <f t="shared" ref="L7:L25" si="0">D7+E7+F7+G7+H7+I7+J7+K7</f>
        <v>175145737</v>
      </c>
    </row>
    <row r="8" spans="2:12" ht="15" x14ac:dyDescent="0.25">
      <c r="B8" s="7" t="s">
        <v>68</v>
      </c>
      <c r="C8" s="8" t="s">
        <v>69</v>
      </c>
      <c r="D8" s="9">
        <v>16081097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81">
        <v>0</v>
      </c>
      <c r="L8" s="99">
        <f t="shared" si="0"/>
        <v>16081097</v>
      </c>
    </row>
    <row r="9" spans="2:12" ht="15" x14ac:dyDescent="0.25">
      <c r="B9" s="7" t="s">
        <v>70</v>
      </c>
      <c r="C9" s="8" t="s">
        <v>71</v>
      </c>
      <c r="D9" s="9">
        <v>18735</v>
      </c>
      <c r="E9" s="9">
        <v>12996</v>
      </c>
      <c r="F9" s="9">
        <v>9170</v>
      </c>
      <c r="G9" s="9">
        <v>8948</v>
      </c>
      <c r="H9" s="9">
        <v>0</v>
      </c>
      <c r="I9" s="9">
        <v>24503</v>
      </c>
      <c r="J9" s="9">
        <v>0</v>
      </c>
      <c r="K9" s="81">
        <v>0</v>
      </c>
      <c r="L9" s="99">
        <f t="shared" si="0"/>
        <v>74352</v>
      </c>
    </row>
    <row r="10" spans="2:12" ht="15" x14ac:dyDescent="0.25">
      <c r="B10" s="7" t="s">
        <v>72</v>
      </c>
      <c r="C10" s="8" t="s">
        <v>73</v>
      </c>
      <c r="D10" s="9">
        <v>69184344</v>
      </c>
      <c r="E10" s="9">
        <v>0</v>
      </c>
      <c r="F10" s="9">
        <v>0</v>
      </c>
      <c r="G10" s="9">
        <v>0</v>
      </c>
      <c r="H10" s="9">
        <v>0</v>
      </c>
      <c r="I10" s="9">
        <v>1029</v>
      </c>
      <c r="J10" s="9">
        <v>0</v>
      </c>
      <c r="K10" s="81">
        <v>0</v>
      </c>
      <c r="L10" s="99">
        <f t="shared" si="0"/>
        <v>69185373</v>
      </c>
    </row>
    <row r="11" spans="2:12" ht="15" x14ac:dyDescent="0.25">
      <c r="B11" s="7" t="s">
        <v>74</v>
      </c>
      <c r="C11" s="8" t="s">
        <v>75</v>
      </c>
      <c r="D11" s="9">
        <v>1200644</v>
      </c>
      <c r="E11" s="9">
        <v>44962</v>
      </c>
      <c r="F11" s="9">
        <v>68905</v>
      </c>
      <c r="G11" s="9">
        <v>2358</v>
      </c>
      <c r="H11" s="9">
        <v>26</v>
      </c>
      <c r="I11" s="9">
        <v>20247</v>
      </c>
      <c r="J11" s="9">
        <v>202</v>
      </c>
      <c r="K11" s="81">
        <v>0</v>
      </c>
      <c r="L11" s="99">
        <f t="shared" si="0"/>
        <v>1337344</v>
      </c>
    </row>
    <row r="12" spans="2:12" ht="15" x14ac:dyDescent="0.25">
      <c r="B12" s="7" t="s">
        <v>76</v>
      </c>
      <c r="C12" s="8" t="s">
        <v>77</v>
      </c>
      <c r="D12" s="9">
        <v>7526021</v>
      </c>
      <c r="E12" s="9">
        <v>3312</v>
      </c>
      <c r="F12" s="9">
        <v>33947</v>
      </c>
      <c r="G12" s="9">
        <v>60097</v>
      </c>
      <c r="H12" s="9">
        <v>350</v>
      </c>
      <c r="I12" s="9">
        <v>670712</v>
      </c>
      <c r="J12" s="9">
        <v>2495</v>
      </c>
      <c r="K12" s="81">
        <v>22596</v>
      </c>
      <c r="L12" s="99">
        <f t="shared" si="0"/>
        <v>8319530</v>
      </c>
    </row>
    <row r="13" spans="2:12" ht="15" x14ac:dyDescent="0.25">
      <c r="B13" s="7" t="s">
        <v>78</v>
      </c>
      <c r="C13" s="8" t="s">
        <v>79</v>
      </c>
      <c r="D13" s="9">
        <v>8013</v>
      </c>
      <c r="E13" s="9">
        <v>1996</v>
      </c>
      <c r="F13" s="9">
        <v>4580</v>
      </c>
      <c r="G13" s="9">
        <v>15320</v>
      </c>
      <c r="H13" s="9">
        <v>1668</v>
      </c>
      <c r="I13" s="9">
        <v>12259</v>
      </c>
      <c r="J13" s="9">
        <v>8</v>
      </c>
      <c r="K13" s="81">
        <v>267</v>
      </c>
      <c r="L13" s="99">
        <f t="shared" si="0"/>
        <v>44111</v>
      </c>
    </row>
    <row r="14" spans="2:12" ht="15.75" thickBot="1" x14ac:dyDescent="0.3">
      <c r="B14" s="84" t="s">
        <v>80</v>
      </c>
      <c r="C14" s="85" t="s">
        <v>81</v>
      </c>
      <c r="D14" s="86">
        <v>0</v>
      </c>
      <c r="E14" s="86">
        <v>1047</v>
      </c>
      <c r="F14" s="86">
        <v>0</v>
      </c>
      <c r="G14" s="86">
        <v>0</v>
      </c>
      <c r="H14" s="86">
        <v>0</v>
      </c>
      <c r="I14" s="86">
        <v>0</v>
      </c>
      <c r="J14" s="86">
        <v>0</v>
      </c>
      <c r="K14" s="87">
        <v>0</v>
      </c>
      <c r="L14" s="100">
        <f t="shared" si="0"/>
        <v>1047</v>
      </c>
    </row>
    <row r="15" spans="2:12" ht="15.75" thickTop="1" x14ac:dyDescent="0.25">
      <c r="B15" s="88"/>
      <c r="C15" s="89" t="s">
        <v>82</v>
      </c>
      <c r="D15" s="90">
        <f>SUM(D6:D14)</f>
        <v>200219289</v>
      </c>
      <c r="E15" s="90">
        <f t="shared" ref="E15:I15" si="1">SUM(E6:E14)</f>
        <v>58952363</v>
      </c>
      <c r="F15" s="90">
        <f t="shared" si="1"/>
        <v>603206</v>
      </c>
      <c r="G15" s="90">
        <f t="shared" si="1"/>
        <v>1940472</v>
      </c>
      <c r="H15" s="90">
        <f t="shared" si="1"/>
        <v>80904</v>
      </c>
      <c r="I15" s="90">
        <f t="shared" si="1"/>
        <v>8038675</v>
      </c>
      <c r="J15" s="90">
        <f t="shared" ref="J15" si="2">SUM(J6:J14)</f>
        <v>10412</v>
      </c>
      <c r="K15" s="91">
        <f t="shared" ref="K15" si="3">SUM(K6:K14)</f>
        <v>479007</v>
      </c>
      <c r="L15" s="98">
        <f t="shared" si="0"/>
        <v>270324328</v>
      </c>
    </row>
    <row r="16" spans="2:12" ht="15" x14ac:dyDescent="0.25">
      <c r="B16" s="7" t="s">
        <v>83</v>
      </c>
      <c r="C16" s="8" t="s">
        <v>84</v>
      </c>
      <c r="D16" s="9">
        <v>-1459421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81">
        <v>0</v>
      </c>
      <c r="L16" s="99">
        <f t="shared" si="0"/>
        <v>-1459421</v>
      </c>
    </row>
    <row r="17" spans="2:12" ht="15" x14ac:dyDescent="0.25">
      <c r="B17" s="7" t="s">
        <v>85</v>
      </c>
      <c r="C17" s="8" t="s">
        <v>828</v>
      </c>
      <c r="D17" s="11">
        <v>174339002</v>
      </c>
      <c r="E17" s="11">
        <v>-113711</v>
      </c>
      <c r="F17" s="11">
        <v>-162505</v>
      </c>
      <c r="G17" s="11">
        <v>-194187</v>
      </c>
      <c r="H17" s="11">
        <v>-26990</v>
      </c>
      <c r="I17" s="11">
        <v>-212599</v>
      </c>
      <c r="J17" s="11">
        <v>-9928</v>
      </c>
      <c r="K17" s="82">
        <v>-46006</v>
      </c>
      <c r="L17" s="99">
        <f t="shared" si="0"/>
        <v>173573076</v>
      </c>
    </row>
    <row r="18" spans="2:12" ht="15" x14ac:dyDescent="0.25">
      <c r="B18" s="7" t="s">
        <v>86</v>
      </c>
      <c r="C18" s="8" t="s">
        <v>87</v>
      </c>
      <c r="D18" s="11">
        <v>962312</v>
      </c>
      <c r="E18" s="11">
        <v>2460</v>
      </c>
      <c r="F18" s="11">
        <v>8500</v>
      </c>
      <c r="G18" s="11">
        <v>0</v>
      </c>
      <c r="H18" s="11">
        <v>0</v>
      </c>
      <c r="I18" s="11">
        <v>26081</v>
      </c>
      <c r="J18" s="11">
        <v>0</v>
      </c>
      <c r="K18" s="82">
        <v>700</v>
      </c>
      <c r="L18" s="99">
        <f t="shared" si="0"/>
        <v>1000053</v>
      </c>
    </row>
    <row r="19" spans="2:12" ht="15" x14ac:dyDescent="0.25">
      <c r="B19" s="7" t="s">
        <v>88</v>
      </c>
      <c r="C19" s="10" t="s">
        <v>73</v>
      </c>
      <c r="D19" s="11">
        <v>96929</v>
      </c>
      <c r="E19" s="11">
        <v>58927764</v>
      </c>
      <c r="F19" s="11">
        <v>524733</v>
      </c>
      <c r="G19" s="11">
        <v>1853749</v>
      </c>
      <c r="H19" s="11">
        <v>78860</v>
      </c>
      <c r="I19" s="11">
        <v>7335386</v>
      </c>
      <c r="J19" s="11">
        <v>7707</v>
      </c>
      <c r="K19" s="82">
        <v>456144</v>
      </c>
      <c r="L19" s="99">
        <f t="shared" si="0"/>
        <v>69281272</v>
      </c>
    </row>
    <row r="20" spans="2:12" ht="15" x14ac:dyDescent="0.25">
      <c r="B20" s="7" t="s">
        <v>89</v>
      </c>
      <c r="C20" s="8" t="s">
        <v>90</v>
      </c>
      <c r="D20" s="11">
        <v>1218584</v>
      </c>
      <c r="E20" s="11">
        <v>417</v>
      </c>
      <c r="F20" s="11">
        <v>3742</v>
      </c>
      <c r="G20" s="11">
        <v>1656</v>
      </c>
      <c r="H20" s="11">
        <v>350</v>
      </c>
      <c r="I20" s="11">
        <v>24522</v>
      </c>
      <c r="J20" s="11">
        <v>878</v>
      </c>
      <c r="K20" s="82">
        <v>1004</v>
      </c>
      <c r="L20" s="99">
        <f t="shared" si="0"/>
        <v>1251153</v>
      </c>
    </row>
    <row r="21" spans="2:12" ht="15" x14ac:dyDescent="0.25">
      <c r="B21" s="7" t="s">
        <v>91</v>
      </c>
      <c r="C21" s="10" t="s">
        <v>92</v>
      </c>
      <c r="D21" s="11">
        <v>949099</v>
      </c>
      <c r="E21" s="11">
        <v>126890</v>
      </c>
      <c r="F21" s="11">
        <v>169925</v>
      </c>
      <c r="G21" s="11">
        <v>279027</v>
      </c>
      <c r="H21" s="11">
        <v>28684</v>
      </c>
      <c r="I21" s="11">
        <v>814540</v>
      </c>
      <c r="J21" s="11">
        <v>11755</v>
      </c>
      <c r="K21" s="82">
        <v>67166</v>
      </c>
      <c r="L21" s="99">
        <f t="shared" si="0"/>
        <v>2447086</v>
      </c>
    </row>
    <row r="22" spans="2:12" ht="15" x14ac:dyDescent="0.25">
      <c r="B22" s="7" t="s">
        <v>93</v>
      </c>
      <c r="C22" s="10" t="s">
        <v>94</v>
      </c>
      <c r="D22" s="9">
        <v>0</v>
      </c>
      <c r="E22" s="9">
        <v>8542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81">
        <v>0</v>
      </c>
      <c r="L22" s="99">
        <f t="shared" si="0"/>
        <v>8542</v>
      </c>
    </row>
    <row r="23" spans="2:12" ht="15" x14ac:dyDescent="0.25">
      <c r="B23" s="7" t="s">
        <v>95</v>
      </c>
      <c r="C23" s="10" t="s">
        <v>96</v>
      </c>
      <c r="D23" s="9">
        <v>11718513</v>
      </c>
      <c r="E23" s="9">
        <v>0</v>
      </c>
      <c r="F23" s="9">
        <v>58811</v>
      </c>
      <c r="G23" s="9">
        <v>227</v>
      </c>
      <c r="H23" s="9">
        <v>0</v>
      </c>
      <c r="I23" s="9">
        <v>50744</v>
      </c>
      <c r="J23" s="9">
        <v>0</v>
      </c>
      <c r="K23" s="81">
        <v>0</v>
      </c>
      <c r="L23" s="99">
        <f t="shared" si="0"/>
        <v>11828295</v>
      </c>
    </row>
    <row r="24" spans="2:12" ht="15.75" thickBot="1" x14ac:dyDescent="0.3">
      <c r="B24" s="84" t="s">
        <v>97</v>
      </c>
      <c r="C24" s="92" t="s">
        <v>98</v>
      </c>
      <c r="D24" s="86">
        <v>12394272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7">
        <v>0</v>
      </c>
      <c r="L24" s="100">
        <f t="shared" si="0"/>
        <v>12394272</v>
      </c>
    </row>
    <row r="25" spans="2:12" ht="16.5" thickTop="1" thickBot="1" x14ac:dyDescent="0.3">
      <c r="B25" s="93"/>
      <c r="C25" s="94" t="s">
        <v>99</v>
      </c>
      <c r="D25" s="95">
        <f>SUM(D16:D24)</f>
        <v>200219290</v>
      </c>
      <c r="E25" s="95">
        <f t="shared" ref="E25:I25" si="4">SUM(E16:E24)</f>
        <v>58952362</v>
      </c>
      <c r="F25" s="95">
        <f t="shared" si="4"/>
        <v>603206</v>
      </c>
      <c r="G25" s="95">
        <f t="shared" si="4"/>
        <v>1940472</v>
      </c>
      <c r="H25" s="95">
        <f t="shared" si="4"/>
        <v>80904</v>
      </c>
      <c r="I25" s="95">
        <f t="shared" si="4"/>
        <v>8038674</v>
      </c>
      <c r="J25" s="95">
        <f t="shared" ref="J25" si="5">SUM(J16:J24)</f>
        <v>10412</v>
      </c>
      <c r="K25" s="96">
        <f t="shared" ref="K25" si="6">SUM(K16:K24)</f>
        <v>479008</v>
      </c>
      <c r="L25" s="97">
        <f t="shared" si="0"/>
        <v>270324328</v>
      </c>
    </row>
  </sheetData>
  <mergeCells count="1">
    <mergeCell ref="C3:K3"/>
  </mergeCells>
  <pageMargins left="0.11811023622047245" right="0.11811023622047245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3:J58"/>
  <sheetViews>
    <sheetView workbookViewId="0"/>
  </sheetViews>
  <sheetFormatPr defaultRowHeight="14.25" x14ac:dyDescent="0.2"/>
  <cols>
    <col min="1" max="1" width="9.140625" style="6"/>
    <col min="2" max="2" width="6.85546875" style="6" customWidth="1"/>
    <col min="3" max="3" width="40" style="6" customWidth="1"/>
    <col min="4" max="4" width="47.28515625" style="6" customWidth="1"/>
    <col min="5" max="5" width="9" style="6" customWidth="1"/>
    <col min="6" max="8" width="9.140625" style="6"/>
    <col min="9" max="9" width="40" style="6" customWidth="1"/>
    <col min="10" max="10" width="10.42578125" style="6" customWidth="1"/>
    <col min="11" max="16384" width="9.140625" style="6"/>
  </cols>
  <sheetData>
    <row r="3" spans="2:10" ht="18" x14ac:dyDescent="0.2">
      <c r="B3" s="814" t="s">
        <v>478</v>
      </c>
      <c r="C3" s="814"/>
      <c r="D3" s="814"/>
      <c r="E3" s="814"/>
    </row>
    <row r="4" spans="2:10" ht="18" x14ac:dyDescent="0.2">
      <c r="B4" s="384"/>
      <c r="C4" s="384"/>
      <c r="D4" s="384"/>
      <c r="E4" s="384"/>
    </row>
    <row r="5" spans="2:10" ht="18" x14ac:dyDescent="0.2">
      <c r="B5" s="913" t="s">
        <v>407</v>
      </c>
      <c r="C5" s="913"/>
      <c r="D5" s="384"/>
      <c r="E5" s="384"/>
      <c r="H5" s="385" t="s">
        <v>408</v>
      </c>
      <c r="I5" s="385"/>
      <c r="J5" s="48"/>
    </row>
    <row r="6" spans="2:10" ht="15" thickBot="1" x14ac:dyDescent="0.25">
      <c r="H6" s="48"/>
      <c r="I6" s="48"/>
      <c r="J6" s="48"/>
    </row>
    <row r="7" spans="2:10" ht="30" x14ac:dyDescent="0.2">
      <c r="B7" s="412" t="s">
        <v>106</v>
      </c>
      <c r="C7" s="76" t="s">
        <v>107</v>
      </c>
      <c r="D7" s="76" t="s">
        <v>108</v>
      </c>
      <c r="E7" s="413" t="s">
        <v>109</v>
      </c>
      <c r="H7" s="419" t="s">
        <v>106</v>
      </c>
      <c r="I7" s="76" t="s">
        <v>107</v>
      </c>
      <c r="J7" s="413" t="s">
        <v>109</v>
      </c>
    </row>
    <row r="8" spans="2:10" s="48" customFormat="1" x14ac:dyDescent="0.25">
      <c r="B8" s="386">
        <v>1</v>
      </c>
      <c r="C8" s="387" t="s">
        <v>665</v>
      </c>
      <c r="D8" s="388" t="s">
        <v>666</v>
      </c>
      <c r="E8" s="389">
        <v>495</v>
      </c>
      <c r="H8" s="390">
        <v>1</v>
      </c>
      <c r="I8" s="391" t="s">
        <v>691</v>
      </c>
      <c r="J8" s="392">
        <v>1000</v>
      </c>
    </row>
    <row r="9" spans="2:10" s="48" customFormat="1" x14ac:dyDescent="0.25">
      <c r="B9" s="386">
        <v>2</v>
      </c>
      <c r="C9" s="393" t="s">
        <v>667</v>
      </c>
      <c r="D9" s="394" t="s">
        <v>668</v>
      </c>
      <c r="E9" s="395">
        <v>787</v>
      </c>
      <c r="H9" s="390">
        <v>2</v>
      </c>
      <c r="I9" s="396" t="s">
        <v>692</v>
      </c>
      <c r="J9" s="397">
        <v>1300</v>
      </c>
    </row>
    <row r="10" spans="2:10" s="48" customFormat="1" x14ac:dyDescent="0.25">
      <c r="B10" s="386">
        <v>3</v>
      </c>
      <c r="C10" s="398" t="s">
        <v>669</v>
      </c>
      <c r="D10" s="399" t="s">
        <v>670</v>
      </c>
      <c r="E10" s="395">
        <v>450</v>
      </c>
      <c r="H10" s="390">
        <v>3</v>
      </c>
      <c r="I10" s="391" t="s">
        <v>693</v>
      </c>
      <c r="J10" s="397">
        <v>900</v>
      </c>
    </row>
    <row r="11" spans="2:10" s="48" customFormat="1" ht="25.5" x14ac:dyDescent="0.25">
      <c r="B11" s="386">
        <v>4</v>
      </c>
      <c r="C11" s="400" t="s">
        <v>671</v>
      </c>
      <c r="D11" s="394" t="s">
        <v>672</v>
      </c>
      <c r="E11" s="395">
        <v>280</v>
      </c>
      <c r="H11" s="390">
        <v>4</v>
      </c>
      <c r="I11" s="401" t="s">
        <v>694</v>
      </c>
      <c r="J11" s="397">
        <v>500</v>
      </c>
    </row>
    <row r="12" spans="2:10" s="48" customFormat="1" x14ac:dyDescent="0.25">
      <c r="B12" s="386">
        <v>5</v>
      </c>
      <c r="C12" s="393" t="s">
        <v>673</v>
      </c>
      <c r="D12" s="394" t="s">
        <v>674</v>
      </c>
      <c r="E12" s="402">
        <v>350</v>
      </c>
      <c r="H12" s="390">
        <v>5</v>
      </c>
      <c r="I12" s="391" t="s">
        <v>695</v>
      </c>
      <c r="J12" s="397">
        <v>800</v>
      </c>
    </row>
    <row r="13" spans="2:10" s="48" customFormat="1" x14ac:dyDescent="0.25">
      <c r="B13" s="386">
        <v>6</v>
      </c>
      <c r="C13" s="393" t="s">
        <v>675</v>
      </c>
      <c r="D13" s="403" t="s">
        <v>676</v>
      </c>
      <c r="E13" s="402">
        <v>2100</v>
      </c>
      <c r="H13" s="390">
        <v>6</v>
      </c>
      <c r="I13" s="391" t="s">
        <v>696</v>
      </c>
      <c r="J13" s="397">
        <v>800</v>
      </c>
    </row>
    <row r="14" spans="2:10" s="48" customFormat="1" x14ac:dyDescent="0.25">
      <c r="B14" s="386">
        <v>7</v>
      </c>
      <c r="C14" s="404" t="s">
        <v>677</v>
      </c>
      <c r="D14" s="404" t="s">
        <v>678</v>
      </c>
      <c r="E14" s="402">
        <v>456</v>
      </c>
      <c r="H14" s="390">
        <v>7</v>
      </c>
      <c r="I14" s="401" t="s">
        <v>697</v>
      </c>
      <c r="J14" s="397">
        <v>800</v>
      </c>
    </row>
    <row r="15" spans="2:10" s="48" customFormat="1" ht="25.5" x14ac:dyDescent="0.25">
      <c r="B15" s="386">
        <v>8</v>
      </c>
      <c r="C15" s="404" t="s">
        <v>679</v>
      </c>
      <c r="D15" s="404" t="s">
        <v>680</v>
      </c>
      <c r="E15" s="402">
        <v>1432</v>
      </c>
      <c r="H15" s="390">
        <v>8</v>
      </c>
      <c r="I15" s="401" t="s">
        <v>426</v>
      </c>
      <c r="J15" s="397">
        <v>500</v>
      </c>
    </row>
    <row r="16" spans="2:10" s="48" customFormat="1" x14ac:dyDescent="0.25">
      <c r="B16" s="386">
        <v>9</v>
      </c>
      <c r="C16" s="404" t="s">
        <v>681</v>
      </c>
      <c r="D16" s="404" t="s">
        <v>682</v>
      </c>
      <c r="E16" s="402">
        <v>150</v>
      </c>
      <c r="H16" s="390">
        <v>9</v>
      </c>
      <c r="I16" s="391" t="s">
        <v>698</v>
      </c>
      <c r="J16" s="397">
        <v>800</v>
      </c>
    </row>
    <row r="17" spans="2:10" s="48" customFormat="1" ht="18.75" customHeight="1" x14ac:dyDescent="0.25">
      <c r="B17" s="386">
        <v>10</v>
      </c>
      <c r="C17" s="404" t="s">
        <v>683</v>
      </c>
      <c r="D17" s="404" t="s">
        <v>684</v>
      </c>
      <c r="E17" s="402">
        <v>500</v>
      </c>
      <c r="H17" s="390">
        <v>10</v>
      </c>
      <c r="I17" s="391" t="s">
        <v>699</v>
      </c>
      <c r="J17" s="397">
        <v>1300</v>
      </c>
    </row>
    <row r="18" spans="2:10" s="48" customFormat="1" x14ac:dyDescent="0.25">
      <c r="B18" s="386">
        <v>11</v>
      </c>
      <c r="C18" s="404" t="s">
        <v>685</v>
      </c>
      <c r="D18" s="404" t="s">
        <v>686</v>
      </c>
      <c r="E18" s="402">
        <v>1050</v>
      </c>
      <c r="H18" s="390">
        <v>11</v>
      </c>
      <c r="I18" s="396" t="s">
        <v>700</v>
      </c>
      <c r="J18" s="392">
        <v>500</v>
      </c>
    </row>
    <row r="19" spans="2:10" s="48" customFormat="1" ht="18.75" customHeight="1" x14ac:dyDescent="0.25">
      <c r="B19" s="386">
        <v>12</v>
      </c>
      <c r="C19" s="404" t="s">
        <v>687</v>
      </c>
      <c r="D19" s="404" t="s">
        <v>688</v>
      </c>
      <c r="E19" s="402">
        <v>600</v>
      </c>
      <c r="H19" s="390">
        <v>12</v>
      </c>
      <c r="I19" s="391" t="s">
        <v>701</v>
      </c>
      <c r="J19" s="397">
        <v>1200</v>
      </c>
    </row>
    <row r="20" spans="2:10" s="48" customFormat="1" x14ac:dyDescent="0.25">
      <c r="B20" s="386">
        <v>13</v>
      </c>
      <c r="C20" s="404" t="s">
        <v>675</v>
      </c>
      <c r="D20" s="404" t="s">
        <v>689</v>
      </c>
      <c r="E20" s="402">
        <v>900</v>
      </c>
      <c r="H20" s="390">
        <v>13</v>
      </c>
      <c r="I20" s="391" t="s">
        <v>702</v>
      </c>
      <c r="J20" s="397">
        <v>1000</v>
      </c>
    </row>
    <row r="21" spans="2:10" s="48" customFormat="1" ht="16.5" customHeight="1" x14ac:dyDescent="0.25">
      <c r="B21" s="386">
        <v>14</v>
      </c>
      <c r="C21" s="393" t="s">
        <v>667</v>
      </c>
      <c r="D21" s="405" t="s">
        <v>690</v>
      </c>
      <c r="E21" s="402">
        <v>450</v>
      </c>
      <c r="H21" s="390">
        <v>14</v>
      </c>
      <c r="I21" s="391" t="s">
        <v>703</v>
      </c>
      <c r="J21" s="397">
        <v>700</v>
      </c>
    </row>
    <row r="22" spans="2:10" ht="16.5" thickBot="1" x14ac:dyDescent="0.25">
      <c r="B22" s="416"/>
      <c r="C22" s="914" t="s">
        <v>104</v>
      </c>
      <c r="D22" s="915"/>
      <c r="E22" s="418">
        <f>SUM(E8:E21)</f>
        <v>10000</v>
      </c>
      <c r="H22" s="390">
        <v>15</v>
      </c>
      <c r="I22" s="380" t="s">
        <v>704</v>
      </c>
      <c r="J22" s="406">
        <v>800</v>
      </c>
    </row>
    <row r="23" spans="2:10" x14ac:dyDescent="0.2">
      <c r="B23" s="48"/>
      <c r="C23" s="48"/>
      <c r="D23" s="48"/>
      <c r="E23" s="48"/>
      <c r="H23" s="390">
        <v>16</v>
      </c>
      <c r="I23" s="380" t="s">
        <v>705</v>
      </c>
      <c r="J23" s="406">
        <v>1300</v>
      </c>
    </row>
    <row r="24" spans="2:10" x14ac:dyDescent="0.2">
      <c r="B24" s="48"/>
      <c r="C24" s="48"/>
      <c r="D24" s="48"/>
      <c r="E24" s="48"/>
      <c r="G24" s="34"/>
      <c r="H24" s="390">
        <v>17</v>
      </c>
      <c r="I24" s="407" t="s">
        <v>706</v>
      </c>
      <c r="J24" s="408">
        <v>300</v>
      </c>
    </row>
    <row r="25" spans="2:10" x14ac:dyDescent="0.2">
      <c r="E25" s="48"/>
      <c r="G25" s="34"/>
      <c r="H25" s="390">
        <v>18</v>
      </c>
      <c r="I25" s="382" t="s">
        <v>707</v>
      </c>
      <c r="J25" s="406">
        <v>600</v>
      </c>
    </row>
    <row r="26" spans="2:10" x14ac:dyDescent="0.2">
      <c r="E26" s="48"/>
      <c r="H26" s="390">
        <v>19</v>
      </c>
      <c r="I26" s="382" t="s">
        <v>708</v>
      </c>
      <c r="J26" s="406">
        <v>800</v>
      </c>
    </row>
    <row r="27" spans="2:10" x14ac:dyDescent="0.2">
      <c r="H27" s="390">
        <v>20</v>
      </c>
      <c r="I27" s="382" t="s">
        <v>709</v>
      </c>
      <c r="J27" s="406">
        <v>300</v>
      </c>
    </row>
    <row r="28" spans="2:10" s="48" customFormat="1" x14ac:dyDescent="0.2">
      <c r="E28" s="6"/>
      <c r="H28" s="390">
        <v>21</v>
      </c>
      <c r="I28" s="382" t="s">
        <v>710</v>
      </c>
      <c r="J28" s="406">
        <v>300</v>
      </c>
    </row>
    <row r="29" spans="2:10" s="48" customFormat="1" x14ac:dyDescent="0.2">
      <c r="E29" s="6"/>
      <c r="H29" s="390">
        <v>22</v>
      </c>
      <c r="I29" s="380" t="s">
        <v>657</v>
      </c>
      <c r="J29" s="409">
        <v>1200</v>
      </c>
    </row>
    <row r="30" spans="2:10" s="48" customFormat="1" ht="13.5" customHeight="1" x14ac:dyDescent="0.2">
      <c r="E30" s="6"/>
      <c r="H30" s="390">
        <v>23</v>
      </c>
      <c r="I30" s="382" t="s">
        <v>711</v>
      </c>
      <c r="J30" s="406">
        <v>1300</v>
      </c>
    </row>
    <row r="31" spans="2:10" s="48" customFormat="1" x14ac:dyDescent="0.2">
      <c r="E31" s="6"/>
      <c r="H31" s="390">
        <v>24</v>
      </c>
      <c r="I31" s="382" t="s">
        <v>712</v>
      </c>
      <c r="J31" s="406">
        <v>500</v>
      </c>
    </row>
    <row r="32" spans="2:10" s="48" customFormat="1" x14ac:dyDescent="0.2">
      <c r="E32" s="6"/>
      <c r="H32" s="390">
        <v>25</v>
      </c>
      <c r="I32" s="382" t="s">
        <v>664</v>
      </c>
      <c r="J32" s="409">
        <v>500</v>
      </c>
    </row>
    <row r="33" spans="1:10" s="48" customFormat="1" ht="21" customHeight="1" thickBot="1" x14ac:dyDescent="0.25">
      <c r="A33" s="410"/>
      <c r="B33" s="410"/>
      <c r="E33" s="6"/>
      <c r="H33" s="420"/>
      <c r="I33" s="414" t="s">
        <v>104</v>
      </c>
      <c r="J33" s="415">
        <f>SUM(J8:J32)</f>
        <v>20000</v>
      </c>
    </row>
    <row r="34" spans="1:10" s="48" customFormat="1" x14ac:dyDescent="0.2">
      <c r="A34" s="410"/>
      <c r="B34" s="410"/>
      <c r="E34" s="6"/>
    </row>
    <row r="35" spans="1:10" s="48" customFormat="1" x14ac:dyDescent="0.2">
      <c r="A35" s="410"/>
      <c r="B35" s="410"/>
      <c r="E35" s="6"/>
    </row>
    <row r="36" spans="1:10" s="48" customFormat="1" x14ac:dyDescent="0.2">
      <c r="A36" s="410"/>
      <c r="B36" s="410"/>
      <c r="E36" s="6"/>
    </row>
    <row r="37" spans="1:10" s="48" customFormat="1" x14ac:dyDescent="0.2">
      <c r="A37" s="410"/>
      <c r="B37" s="410"/>
      <c r="E37" s="6"/>
    </row>
    <row r="38" spans="1:10" s="48" customFormat="1" x14ac:dyDescent="0.2">
      <c r="A38" s="410"/>
      <c r="B38" s="410"/>
      <c r="E38" s="6"/>
    </row>
    <row r="39" spans="1:10" s="48" customFormat="1" x14ac:dyDescent="0.2">
      <c r="A39" s="410"/>
      <c r="B39" s="410"/>
      <c r="E39" s="6"/>
    </row>
    <row r="40" spans="1:10" s="48" customFormat="1" x14ac:dyDescent="0.2">
      <c r="A40" s="410"/>
      <c r="B40" s="410"/>
      <c r="E40" s="6"/>
    </row>
    <row r="41" spans="1:10" s="48" customFormat="1" x14ac:dyDescent="0.2">
      <c r="A41" s="410"/>
      <c r="B41" s="410"/>
      <c r="E41" s="6"/>
    </row>
    <row r="42" spans="1:10" s="48" customFormat="1" x14ac:dyDescent="0.2">
      <c r="A42" s="410"/>
      <c r="B42" s="410"/>
      <c r="E42" s="6"/>
    </row>
    <row r="43" spans="1:10" s="48" customFormat="1" x14ac:dyDescent="0.2">
      <c r="A43" s="410"/>
      <c r="B43" s="410"/>
      <c r="E43" s="6"/>
    </row>
    <row r="44" spans="1:10" s="48" customFormat="1" x14ac:dyDescent="0.2">
      <c r="A44" s="410"/>
      <c r="B44" s="410"/>
      <c r="E44" s="6"/>
    </row>
    <row r="52" spans="3:5" x14ac:dyDescent="0.2">
      <c r="C52" s="378"/>
      <c r="E52" s="34"/>
    </row>
    <row r="53" spans="3:5" x14ac:dyDescent="0.2">
      <c r="C53" s="378"/>
    </row>
    <row r="54" spans="3:5" x14ac:dyDescent="0.2">
      <c r="C54" s="378"/>
      <c r="D54" s="411"/>
    </row>
    <row r="55" spans="3:5" x14ac:dyDescent="0.2">
      <c r="C55" s="378"/>
    </row>
    <row r="56" spans="3:5" x14ac:dyDescent="0.2">
      <c r="C56" s="378"/>
    </row>
    <row r="57" spans="3:5" x14ac:dyDescent="0.2">
      <c r="C57" s="378"/>
    </row>
    <row r="58" spans="3:5" x14ac:dyDescent="0.2">
      <c r="C58" s="378"/>
    </row>
  </sheetData>
  <mergeCells count="3">
    <mergeCell ref="B3:E3"/>
    <mergeCell ref="B5:C5"/>
    <mergeCell ref="C22:D22"/>
  </mergeCells>
  <phoneticPr fontId="2" type="noConversion"/>
  <pageMargins left="0.51181102362204722" right="0.43307086614173229" top="0.59055118110236227" bottom="0.59055118110236227" header="0.51181102362204722" footer="0.51181102362204722"/>
  <pageSetup paperSize="9"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1:E62"/>
  <sheetViews>
    <sheetView workbookViewId="0"/>
  </sheetViews>
  <sheetFormatPr defaultRowHeight="14.25" x14ac:dyDescent="0.2"/>
  <cols>
    <col min="1" max="1" width="9.140625" style="6"/>
    <col min="2" max="2" width="6.42578125" style="421" customWidth="1"/>
    <col min="3" max="3" width="45.140625" style="6" customWidth="1"/>
    <col min="4" max="4" width="40.28515625" style="6" customWidth="1"/>
    <col min="5" max="16384" width="9.140625" style="6"/>
  </cols>
  <sheetData>
    <row r="1" spans="2:5" x14ac:dyDescent="0.2">
      <c r="E1" s="422" t="s">
        <v>469</v>
      </c>
    </row>
    <row r="2" spans="2:5" ht="18" x14ac:dyDescent="0.2">
      <c r="B2" s="916" t="s">
        <v>479</v>
      </c>
      <c r="C2" s="916"/>
      <c r="D2" s="916"/>
      <c r="E2" s="916"/>
    </row>
    <row r="4" spans="2:5" s="48" customFormat="1" ht="30" x14ac:dyDescent="0.25">
      <c r="B4" s="429" t="s">
        <v>106</v>
      </c>
      <c r="C4" s="430" t="s">
        <v>419</v>
      </c>
      <c r="D4" s="430" t="s">
        <v>108</v>
      </c>
      <c r="E4" s="431" t="s">
        <v>109</v>
      </c>
    </row>
    <row r="5" spans="2:5" x14ac:dyDescent="0.2">
      <c r="B5" s="423" t="s">
        <v>488</v>
      </c>
      <c r="C5" s="424" t="s">
        <v>489</v>
      </c>
      <c r="D5" s="425" t="s">
        <v>490</v>
      </c>
      <c r="E5" s="426">
        <v>500</v>
      </c>
    </row>
    <row r="6" spans="2:5" ht="25.5" x14ac:dyDescent="0.2">
      <c r="B6" s="423" t="s">
        <v>66</v>
      </c>
      <c r="C6" s="424" t="s">
        <v>491</v>
      </c>
      <c r="D6" s="425" t="s">
        <v>492</v>
      </c>
      <c r="E6" s="426">
        <v>700</v>
      </c>
    </row>
    <row r="7" spans="2:5" x14ac:dyDescent="0.2">
      <c r="B7" s="423" t="s">
        <v>68</v>
      </c>
      <c r="C7" s="424" t="s">
        <v>493</v>
      </c>
      <c r="D7" s="425" t="s">
        <v>494</v>
      </c>
      <c r="E7" s="426">
        <v>1500</v>
      </c>
    </row>
    <row r="8" spans="2:5" ht="25.5" x14ac:dyDescent="0.2">
      <c r="B8" s="427" t="s">
        <v>70</v>
      </c>
      <c r="C8" s="424" t="s">
        <v>495</v>
      </c>
      <c r="D8" s="425" t="s">
        <v>496</v>
      </c>
      <c r="E8" s="426">
        <v>1300</v>
      </c>
    </row>
    <row r="9" spans="2:5" x14ac:dyDescent="0.2">
      <c r="B9" s="427" t="s">
        <v>72</v>
      </c>
      <c r="C9" s="424" t="s">
        <v>497</v>
      </c>
      <c r="D9" s="425" t="s">
        <v>498</v>
      </c>
      <c r="E9" s="426">
        <v>1500</v>
      </c>
    </row>
    <row r="10" spans="2:5" x14ac:dyDescent="0.2">
      <c r="B10" s="427" t="s">
        <v>74</v>
      </c>
      <c r="C10" s="424" t="s">
        <v>499</v>
      </c>
      <c r="D10" s="425" t="s">
        <v>500</v>
      </c>
      <c r="E10" s="426">
        <v>2000</v>
      </c>
    </row>
    <row r="11" spans="2:5" ht="25.5" x14ac:dyDescent="0.2">
      <c r="B11" s="427" t="s">
        <v>76</v>
      </c>
      <c r="C11" s="424" t="s">
        <v>501</v>
      </c>
      <c r="D11" s="425" t="s">
        <v>502</v>
      </c>
      <c r="E11" s="426">
        <v>500</v>
      </c>
    </row>
    <row r="12" spans="2:5" ht="25.5" x14ac:dyDescent="0.2">
      <c r="B12" s="427" t="s">
        <v>78</v>
      </c>
      <c r="C12" s="424" t="s">
        <v>503</v>
      </c>
      <c r="D12" s="425" t="s">
        <v>504</v>
      </c>
      <c r="E12" s="426">
        <v>300</v>
      </c>
    </row>
    <row r="13" spans="2:5" x14ac:dyDescent="0.2">
      <c r="B13" s="427" t="s">
        <v>80</v>
      </c>
      <c r="C13" s="424" t="s">
        <v>426</v>
      </c>
      <c r="D13" s="425" t="s">
        <v>505</v>
      </c>
      <c r="E13" s="426">
        <v>200</v>
      </c>
    </row>
    <row r="14" spans="2:5" x14ac:dyDescent="0.2">
      <c r="B14" s="427" t="s">
        <v>83</v>
      </c>
      <c r="C14" s="424" t="s">
        <v>426</v>
      </c>
      <c r="D14" s="425" t="s">
        <v>506</v>
      </c>
      <c r="E14" s="426">
        <v>300</v>
      </c>
    </row>
    <row r="15" spans="2:5" ht="14.25" customHeight="1" x14ac:dyDescent="0.2">
      <c r="B15" s="427" t="s">
        <v>85</v>
      </c>
      <c r="C15" s="424" t="s">
        <v>507</v>
      </c>
      <c r="D15" s="425" t="s">
        <v>508</v>
      </c>
      <c r="E15" s="426">
        <v>2000</v>
      </c>
    </row>
    <row r="16" spans="2:5" x14ac:dyDescent="0.2">
      <c r="B16" s="427" t="s">
        <v>86</v>
      </c>
      <c r="C16" s="424" t="s">
        <v>423</v>
      </c>
      <c r="D16" s="425" t="s">
        <v>509</v>
      </c>
      <c r="E16" s="426">
        <v>500</v>
      </c>
    </row>
    <row r="17" spans="2:5" x14ac:dyDescent="0.2">
      <c r="B17" s="427" t="s">
        <v>88</v>
      </c>
      <c r="C17" s="424" t="s">
        <v>510</v>
      </c>
      <c r="D17" s="425" t="s">
        <v>511</v>
      </c>
      <c r="E17" s="426">
        <v>350</v>
      </c>
    </row>
    <row r="18" spans="2:5" x14ac:dyDescent="0.2">
      <c r="B18" s="427" t="s">
        <v>512</v>
      </c>
      <c r="C18" s="424" t="s">
        <v>510</v>
      </c>
      <c r="D18" s="425" t="s">
        <v>513</v>
      </c>
      <c r="E18" s="426">
        <v>350</v>
      </c>
    </row>
    <row r="19" spans="2:5" ht="25.5" x14ac:dyDescent="0.2">
      <c r="B19" s="427" t="s">
        <v>91</v>
      </c>
      <c r="C19" s="424" t="s">
        <v>514</v>
      </c>
      <c r="D19" s="425" t="s">
        <v>515</v>
      </c>
      <c r="E19" s="426">
        <v>1500</v>
      </c>
    </row>
    <row r="20" spans="2:5" x14ac:dyDescent="0.2">
      <c r="B20" s="427" t="s">
        <v>93</v>
      </c>
      <c r="C20" s="424" t="s">
        <v>516</v>
      </c>
      <c r="D20" s="425" t="s">
        <v>517</v>
      </c>
      <c r="E20" s="426">
        <v>200</v>
      </c>
    </row>
    <row r="21" spans="2:5" x14ac:dyDescent="0.2">
      <c r="B21" s="427" t="s">
        <v>95</v>
      </c>
      <c r="C21" s="424" t="s">
        <v>516</v>
      </c>
      <c r="D21" s="425" t="s">
        <v>518</v>
      </c>
      <c r="E21" s="426">
        <v>300</v>
      </c>
    </row>
    <row r="22" spans="2:5" ht="15" customHeight="1" x14ac:dyDescent="0.2">
      <c r="B22" s="427" t="s">
        <v>97</v>
      </c>
      <c r="C22" s="424" t="s">
        <v>519</v>
      </c>
      <c r="D22" s="425" t="s">
        <v>520</v>
      </c>
      <c r="E22" s="426">
        <v>500</v>
      </c>
    </row>
    <row r="23" spans="2:5" x14ac:dyDescent="0.2">
      <c r="B23" s="427" t="s">
        <v>521</v>
      </c>
      <c r="C23" s="424" t="s">
        <v>522</v>
      </c>
      <c r="D23" s="425" t="s">
        <v>523</v>
      </c>
      <c r="E23" s="426">
        <v>1500</v>
      </c>
    </row>
    <row r="24" spans="2:5" x14ac:dyDescent="0.2">
      <c r="B24" s="427" t="s">
        <v>524</v>
      </c>
      <c r="C24" s="424" t="s">
        <v>525</v>
      </c>
      <c r="D24" s="425" t="s">
        <v>526</v>
      </c>
      <c r="E24" s="426">
        <v>200</v>
      </c>
    </row>
    <row r="25" spans="2:5" x14ac:dyDescent="0.2">
      <c r="B25" s="427" t="s">
        <v>527</v>
      </c>
      <c r="C25" s="424" t="s">
        <v>525</v>
      </c>
      <c r="D25" s="425" t="s">
        <v>528</v>
      </c>
      <c r="E25" s="426">
        <v>300</v>
      </c>
    </row>
    <row r="26" spans="2:5" ht="25.5" x14ac:dyDescent="0.2">
      <c r="B26" s="427" t="s">
        <v>529</v>
      </c>
      <c r="C26" s="424" t="s">
        <v>525</v>
      </c>
      <c r="D26" s="425" t="s">
        <v>530</v>
      </c>
      <c r="E26" s="426">
        <v>300</v>
      </c>
    </row>
    <row r="27" spans="2:5" x14ac:dyDescent="0.2">
      <c r="B27" s="427" t="s">
        <v>531</v>
      </c>
      <c r="C27" s="424" t="s">
        <v>525</v>
      </c>
      <c r="D27" s="425" t="s">
        <v>532</v>
      </c>
      <c r="E27" s="426">
        <v>300</v>
      </c>
    </row>
    <row r="28" spans="2:5" ht="25.5" x14ac:dyDescent="0.2">
      <c r="B28" s="427" t="s">
        <v>533</v>
      </c>
      <c r="C28" s="424" t="s">
        <v>534</v>
      </c>
      <c r="D28" s="425" t="s">
        <v>535</v>
      </c>
      <c r="E28" s="426">
        <v>800</v>
      </c>
    </row>
    <row r="29" spans="2:5" x14ac:dyDescent="0.2">
      <c r="B29" s="427" t="s">
        <v>536</v>
      </c>
      <c r="C29" s="424" t="s">
        <v>872</v>
      </c>
      <c r="D29" s="425" t="s">
        <v>537</v>
      </c>
      <c r="E29" s="426">
        <v>700</v>
      </c>
    </row>
    <row r="30" spans="2:5" x14ac:dyDescent="0.2">
      <c r="B30" s="427" t="s">
        <v>538</v>
      </c>
      <c r="C30" s="424" t="s">
        <v>424</v>
      </c>
      <c r="D30" s="425" t="s">
        <v>539</v>
      </c>
      <c r="E30" s="426">
        <v>1000</v>
      </c>
    </row>
    <row r="31" spans="2:5" x14ac:dyDescent="0.2">
      <c r="B31" s="427" t="s">
        <v>540</v>
      </c>
      <c r="C31" s="424" t="s">
        <v>491</v>
      </c>
      <c r="D31" s="425" t="s">
        <v>541</v>
      </c>
      <c r="E31" s="426">
        <v>700</v>
      </c>
    </row>
    <row r="32" spans="2:5" x14ac:dyDescent="0.2">
      <c r="B32" s="427" t="s">
        <v>542</v>
      </c>
      <c r="C32" s="424" t="s">
        <v>497</v>
      </c>
      <c r="D32" s="425" t="s">
        <v>543</v>
      </c>
      <c r="E32" s="426">
        <v>2000</v>
      </c>
    </row>
    <row r="33" spans="2:5" x14ac:dyDescent="0.2">
      <c r="B33" s="427" t="s">
        <v>544</v>
      </c>
      <c r="C33" s="428" t="s">
        <v>545</v>
      </c>
      <c r="D33" s="425" t="s">
        <v>546</v>
      </c>
      <c r="E33" s="426">
        <v>1700</v>
      </c>
    </row>
    <row r="34" spans="2:5" x14ac:dyDescent="0.2">
      <c r="B34" s="427" t="s">
        <v>547</v>
      </c>
      <c r="C34" s="424" t="s">
        <v>548</v>
      </c>
      <c r="D34" s="425" t="s">
        <v>549</v>
      </c>
      <c r="E34" s="426">
        <v>1000</v>
      </c>
    </row>
    <row r="35" spans="2:5" x14ac:dyDescent="0.2">
      <c r="B35" s="427" t="s">
        <v>550</v>
      </c>
      <c r="C35" s="424" t="s">
        <v>551</v>
      </c>
      <c r="D35" s="425" t="s">
        <v>552</v>
      </c>
      <c r="E35" s="426">
        <v>1300</v>
      </c>
    </row>
    <row r="36" spans="2:5" x14ac:dyDescent="0.2">
      <c r="B36" s="427" t="s">
        <v>553</v>
      </c>
      <c r="C36" s="424" t="s">
        <v>554</v>
      </c>
      <c r="D36" s="425" t="s">
        <v>555</v>
      </c>
      <c r="E36" s="426">
        <v>600</v>
      </c>
    </row>
    <row r="37" spans="2:5" x14ac:dyDescent="0.2">
      <c r="B37" s="427" t="s">
        <v>556</v>
      </c>
      <c r="C37" s="424" t="s">
        <v>426</v>
      </c>
      <c r="D37" s="425" t="s">
        <v>557</v>
      </c>
      <c r="E37" s="426">
        <v>600</v>
      </c>
    </row>
    <row r="38" spans="2:5" x14ac:dyDescent="0.2">
      <c r="B38" s="427" t="s">
        <v>558</v>
      </c>
      <c r="C38" s="424" t="s">
        <v>426</v>
      </c>
      <c r="D38" s="425" t="s">
        <v>559</v>
      </c>
      <c r="E38" s="426">
        <v>200</v>
      </c>
    </row>
    <row r="39" spans="2:5" x14ac:dyDescent="0.2">
      <c r="B39" s="427" t="s">
        <v>560</v>
      </c>
      <c r="C39" s="424" t="s">
        <v>561</v>
      </c>
      <c r="D39" s="425" t="s">
        <v>562</v>
      </c>
      <c r="E39" s="426">
        <v>1500</v>
      </c>
    </row>
    <row r="40" spans="2:5" ht="15" customHeight="1" x14ac:dyDescent="0.2">
      <c r="B40" s="427" t="s">
        <v>563</v>
      </c>
      <c r="C40" s="424" t="s">
        <v>564</v>
      </c>
      <c r="D40" s="425" t="s">
        <v>565</v>
      </c>
      <c r="E40" s="426">
        <v>1000</v>
      </c>
    </row>
    <row r="41" spans="2:5" ht="25.5" x14ac:dyDescent="0.2">
      <c r="B41" s="427" t="s">
        <v>566</v>
      </c>
      <c r="C41" s="424" t="s">
        <v>420</v>
      </c>
      <c r="D41" s="425" t="s">
        <v>567</v>
      </c>
      <c r="E41" s="426">
        <v>1300</v>
      </c>
    </row>
    <row r="42" spans="2:5" x14ac:dyDescent="0.2">
      <c r="B42" s="427" t="s">
        <v>568</v>
      </c>
      <c r="C42" s="424" t="s">
        <v>423</v>
      </c>
      <c r="D42" s="425" t="s">
        <v>569</v>
      </c>
      <c r="E42" s="426">
        <v>1000</v>
      </c>
    </row>
    <row r="43" spans="2:5" x14ac:dyDescent="0.2">
      <c r="B43" s="427" t="s">
        <v>570</v>
      </c>
      <c r="C43" s="424" t="s">
        <v>571</v>
      </c>
      <c r="D43" s="425" t="s">
        <v>572</v>
      </c>
      <c r="E43" s="426">
        <v>700</v>
      </c>
    </row>
    <row r="44" spans="2:5" x14ac:dyDescent="0.2">
      <c r="B44" s="427" t="s">
        <v>573</v>
      </c>
      <c r="C44" s="424" t="s">
        <v>571</v>
      </c>
      <c r="D44" s="425" t="s">
        <v>574</v>
      </c>
      <c r="E44" s="426">
        <v>1000</v>
      </c>
    </row>
    <row r="45" spans="2:5" ht="15" customHeight="1" x14ac:dyDescent="0.2">
      <c r="B45" s="427" t="s">
        <v>575</v>
      </c>
      <c r="C45" s="424" t="s">
        <v>576</v>
      </c>
      <c r="D45" s="425" t="s">
        <v>577</v>
      </c>
      <c r="E45" s="426">
        <v>400</v>
      </c>
    </row>
    <row r="46" spans="2:5" x14ac:dyDescent="0.2">
      <c r="B46" s="427" t="s">
        <v>578</v>
      </c>
      <c r="C46" s="424" t="s">
        <v>525</v>
      </c>
      <c r="D46" s="425" t="s">
        <v>579</v>
      </c>
      <c r="E46" s="426">
        <v>800</v>
      </c>
    </row>
    <row r="47" spans="2:5" ht="25.5" x14ac:dyDescent="0.2">
      <c r="B47" s="427" t="s">
        <v>580</v>
      </c>
      <c r="C47" s="424" t="s">
        <v>581</v>
      </c>
      <c r="D47" s="425" t="s">
        <v>582</v>
      </c>
      <c r="E47" s="426">
        <v>500</v>
      </c>
    </row>
    <row r="48" spans="2:5" x14ac:dyDescent="0.2">
      <c r="B48" s="427" t="s">
        <v>583</v>
      </c>
      <c r="C48" s="424" t="s">
        <v>584</v>
      </c>
      <c r="D48" s="425" t="s">
        <v>585</v>
      </c>
      <c r="E48" s="426">
        <v>1000</v>
      </c>
    </row>
    <row r="49" spans="2:5" ht="25.5" x14ac:dyDescent="0.2">
      <c r="B49" s="427" t="s">
        <v>586</v>
      </c>
      <c r="C49" s="424" t="s">
        <v>421</v>
      </c>
      <c r="D49" s="425" t="s">
        <v>587</v>
      </c>
      <c r="E49" s="426">
        <v>1000</v>
      </c>
    </row>
    <row r="50" spans="2:5" x14ac:dyDescent="0.2">
      <c r="B50" s="427" t="s">
        <v>588</v>
      </c>
      <c r="C50" s="424" t="s">
        <v>589</v>
      </c>
      <c r="D50" s="425" t="s">
        <v>590</v>
      </c>
      <c r="E50" s="426">
        <v>500</v>
      </c>
    </row>
    <row r="51" spans="2:5" x14ac:dyDescent="0.2">
      <c r="B51" s="427" t="s">
        <v>591</v>
      </c>
      <c r="C51" s="424" t="s">
        <v>592</v>
      </c>
      <c r="D51" s="425" t="s">
        <v>593</v>
      </c>
      <c r="E51" s="426">
        <v>200</v>
      </c>
    </row>
    <row r="52" spans="2:5" ht="25.5" x14ac:dyDescent="0.2">
      <c r="B52" s="427" t="s">
        <v>594</v>
      </c>
      <c r="C52" s="424" t="s">
        <v>595</v>
      </c>
      <c r="D52" s="425" t="s">
        <v>596</v>
      </c>
      <c r="E52" s="426">
        <v>1000</v>
      </c>
    </row>
    <row r="53" spans="2:5" x14ac:dyDescent="0.2">
      <c r="B53" s="427" t="s">
        <v>597</v>
      </c>
      <c r="C53" s="424" t="s">
        <v>598</v>
      </c>
      <c r="D53" s="425" t="s">
        <v>599</v>
      </c>
      <c r="E53" s="426">
        <v>2500</v>
      </c>
    </row>
    <row r="54" spans="2:5" x14ac:dyDescent="0.2">
      <c r="B54" s="427" t="s">
        <v>600</v>
      </c>
      <c r="C54" s="424" t="s">
        <v>601</v>
      </c>
      <c r="D54" s="425" t="s">
        <v>602</v>
      </c>
      <c r="E54" s="426">
        <v>800</v>
      </c>
    </row>
    <row r="55" spans="2:5" x14ac:dyDescent="0.2">
      <c r="B55" s="427" t="s">
        <v>603</v>
      </c>
      <c r="C55" s="424" t="s">
        <v>422</v>
      </c>
      <c r="D55" s="425" t="s">
        <v>604</v>
      </c>
      <c r="E55" s="426">
        <v>500</v>
      </c>
    </row>
    <row r="56" spans="2:5" x14ac:dyDescent="0.2">
      <c r="B56" s="427" t="s">
        <v>605</v>
      </c>
      <c r="C56" s="424" t="s">
        <v>606</v>
      </c>
      <c r="D56" s="425" t="s">
        <v>607</v>
      </c>
      <c r="E56" s="426">
        <v>300</v>
      </c>
    </row>
    <row r="57" spans="2:5" x14ac:dyDescent="0.2">
      <c r="B57" s="427" t="s">
        <v>608</v>
      </c>
      <c r="C57" s="424" t="s">
        <v>609</v>
      </c>
      <c r="D57" s="425" t="s">
        <v>610</v>
      </c>
      <c r="E57" s="426">
        <v>350</v>
      </c>
    </row>
    <row r="58" spans="2:5" ht="25.5" x14ac:dyDescent="0.2">
      <c r="B58" s="427" t="s">
        <v>611</v>
      </c>
      <c r="C58" s="424" t="s">
        <v>612</v>
      </c>
      <c r="D58" s="425" t="s">
        <v>613</v>
      </c>
      <c r="E58" s="426">
        <v>500</v>
      </c>
    </row>
    <row r="59" spans="2:5" x14ac:dyDescent="0.2">
      <c r="B59" s="427" t="s">
        <v>614</v>
      </c>
      <c r="C59" s="424" t="s">
        <v>615</v>
      </c>
      <c r="D59" s="425" t="s">
        <v>616</v>
      </c>
      <c r="E59" s="426">
        <v>700</v>
      </c>
    </row>
    <row r="60" spans="2:5" ht="38.25" x14ac:dyDescent="0.2">
      <c r="B60" s="427" t="s">
        <v>617</v>
      </c>
      <c r="C60" s="424" t="s">
        <v>618</v>
      </c>
      <c r="D60" s="425" t="s">
        <v>619</v>
      </c>
      <c r="E60" s="426">
        <v>200</v>
      </c>
    </row>
    <row r="61" spans="2:5" x14ac:dyDescent="0.2">
      <c r="B61" s="427" t="s">
        <v>620</v>
      </c>
      <c r="C61" s="424" t="s">
        <v>621</v>
      </c>
      <c r="D61" s="425" t="s">
        <v>622</v>
      </c>
      <c r="E61" s="426">
        <v>1500</v>
      </c>
    </row>
    <row r="62" spans="2:5" s="48" customFormat="1" ht="21" customHeight="1" x14ac:dyDescent="0.25">
      <c r="B62" s="432"/>
      <c r="C62" s="430" t="s">
        <v>104</v>
      </c>
      <c r="D62" s="430"/>
      <c r="E62" s="433">
        <f>SUM(E5:E61)</f>
        <v>46950</v>
      </c>
    </row>
  </sheetData>
  <mergeCells count="1">
    <mergeCell ref="B2:E2"/>
  </mergeCells>
  <phoneticPr fontId="2" type="noConversion"/>
  <pageMargins left="0.70866141732283472" right="0.19685039370078741" top="0.27559055118110237" bottom="0.47244094488188981" header="0.15748031496062992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E16"/>
  <sheetViews>
    <sheetView workbookViewId="0"/>
  </sheetViews>
  <sheetFormatPr defaultRowHeight="14.25" x14ac:dyDescent="0.2"/>
  <cols>
    <col min="1" max="1" width="9.140625" style="6" customWidth="1"/>
    <col min="2" max="2" width="6.28515625" style="6" customWidth="1"/>
    <col min="3" max="3" width="38.7109375" style="6" customWidth="1"/>
    <col min="4" max="4" width="42.140625" style="6" customWidth="1"/>
    <col min="5" max="5" width="10.7109375" style="34" customWidth="1"/>
    <col min="6" max="6" width="9.42578125" style="6" bestFit="1" customWidth="1"/>
    <col min="7" max="16384" width="9.140625" style="6"/>
  </cols>
  <sheetData>
    <row r="2" spans="2:5" x14ac:dyDescent="0.2">
      <c r="E2" s="352" t="s">
        <v>352</v>
      </c>
    </row>
    <row r="3" spans="2:5" x14ac:dyDescent="0.2">
      <c r="B3" s="375"/>
      <c r="C3" s="4"/>
      <c r="D3" s="4"/>
    </row>
    <row r="4" spans="2:5" ht="19.5" x14ac:dyDescent="0.3">
      <c r="B4" s="918" t="s">
        <v>480</v>
      </c>
      <c r="C4" s="918"/>
      <c r="D4" s="918"/>
      <c r="E4" s="918"/>
    </row>
    <row r="5" spans="2:5" ht="15" thickBot="1" x14ac:dyDescent="0.25">
      <c r="E5" s="434"/>
    </row>
    <row r="6" spans="2:5" s="48" customFormat="1" ht="35.25" customHeight="1" x14ac:dyDescent="0.25">
      <c r="B6" s="412" t="s">
        <v>106</v>
      </c>
      <c r="C6" s="76" t="s">
        <v>107</v>
      </c>
      <c r="D6" s="76" t="s">
        <v>108</v>
      </c>
      <c r="E6" s="445" t="s">
        <v>109</v>
      </c>
    </row>
    <row r="7" spans="2:5" s="48" customFormat="1" ht="25.5" x14ac:dyDescent="0.25">
      <c r="B7" s="435" t="s">
        <v>64</v>
      </c>
      <c r="C7" s="436" t="s">
        <v>425</v>
      </c>
      <c r="D7" s="437" t="s">
        <v>623</v>
      </c>
      <c r="E7" s="438">
        <v>700</v>
      </c>
    </row>
    <row r="8" spans="2:5" s="48" customFormat="1" ht="35.25" customHeight="1" x14ac:dyDescent="0.25">
      <c r="B8" s="435" t="s">
        <v>66</v>
      </c>
      <c r="C8" s="436" t="s">
        <v>625</v>
      </c>
      <c r="D8" s="439" t="s">
        <v>624</v>
      </c>
      <c r="E8" s="438">
        <v>700</v>
      </c>
    </row>
    <row r="9" spans="2:5" s="48" customFormat="1" ht="19.149999999999999" customHeight="1" x14ac:dyDescent="0.25">
      <c r="B9" s="435" t="s">
        <v>68</v>
      </c>
      <c r="C9" s="436" t="s">
        <v>626</v>
      </c>
      <c r="D9" s="437" t="s">
        <v>627</v>
      </c>
      <c r="E9" s="438">
        <v>700</v>
      </c>
    </row>
    <row r="10" spans="2:5" s="48" customFormat="1" ht="32.25" customHeight="1" x14ac:dyDescent="0.25">
      <c r="B10" s="435" t="s">
        <v>70</v>
      </c>
      <c r="C10" s="436" t="s">
        <v>628</v>
      </c>
      <c r="D10" s="437" t="s">
        <v>629</v>
      </c>
      <c r="E10" s="438">
        <v>600</v>
      </c>
    </row>
    <row r="11" spans="2:5" s="48" customFormat="1" ht="19.149999999999999" customHeight="1" x14ac:dyDescent="0.25">
      <c r="B11" s="435" t="s">
        <v>72</v>
      </c>
      <c r="C11" s="436" t="s">
        <v>630</v>
      </c>
      <c r="D11" s="437" t="s">
        <v>631</v>
      </c>
      <c r="E11" s="438">
        <v>550</v>
      </c>
    </row>
    <row r="12" spans="2:5" ht="19.149999999999999" customHeight="1" x14ac:dyDescent="0.2">
      <c r="B12" s="435" t="s">
        <v>74</v>
      </c>
      <c r="C12" s="436" t="s">
        <v>632</v>
      </c>
      <c r="D12" s="437" t="s">
        <v>633</v>
      </c>
      <c r="E12" s="438">
        <v>700</v>
      </c>
    </row>
    <row r="13" spans="2:5" ht="33" customHeight="1" x14ac:dyDescent="0.2">
      <c r="B13" s="435" t="s">
        <v>76</v>
      </c>
      <c r="C13" s="440" t="s">
        <v>634</v>
      </c>
      <c r="D13" s="441" t="s">
        <v>635</v>
      </c>
      <c r="E13" s="442">
        <v>700</v>
      </c>
    </row>
    <row r="14" spans="2:5" ht="36" customHeight="1" x14ac:dyDescent="0.2">
      <c r="B14" s="435" t="s">
        <v>78</v>
      </c>
      <c r="C14" s="443" t="s">
        <v>636</v>
      </c>
      <c r="D14" s="441" t="s">
        <v>637</v>
      </c>
      <c r="E14" s="442">
        <v>300</v>
      </c>
    </row>
    <row r="15" spans="2:5" ht="19.149999999999999" customHeight="1" x14ac:dyDescent="0.2">
      <c r="B15" s="435" t="s">
        <v>80</v>
      </c>
      <c r="C15" s="444" t="s">
        <v>638</v>
      </c>
      <c r="D15" s="441" t="s">
        <v>639</v>
      </c>
      <c r="E15" s="442">
        <v>550</v>
      </c>
    </row>
    <row r="16" spans="2:5" s="48" customFormat="1" ht="24.75" customHeight="1" thickBot="1" x14ac:dyDescent="0.3">
      <c r="B16" s="446"/>
      <c r="C16" s="917" t="s">
        <v>104</v>
      </c>
      <c r="D16" s="917"/>
      <c r="E16" s="447">
        <f>SUM(E7:E15)</f>
        <v>5500</v>
      </c>
    </row>
  </sheetData>
  <mergeCells count="2">
    <mergeCell ref="C16:D16"/>
    <mergeCell ref="B4:E4"/>
  </mergeCells>
  <phoneticPr fontId="2" type="noConversion"/>
  <pageMargins left="0.39370078740157483" right="0.15748031496062992" top="1.0236220472440944" bottom="0.98425196850393704" header="0.27559055118110237" footer="0.51181102362204722"/>
  <pageSetup paperSize="9" scale="9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3:G26"/>
  <sheetViews>
    <sheetView workbookViewId="0"/>
  </sheetViews>
  <sheetFormatPr defaultRowHeight="14.25" x14ac:dyDescent="0.2"/>
  <cols>
    <col min="1" max="1" width="9.140625" style="6"/>
    <col min="2" max="2" width="6" style="6" customWidth="1"/>
    <col min="3" max="4" width="35" style="6" customWidth="1"/>
    <col min="5" max="5" width="11.7109375" style="353" customWidth="1"/>
    <col min="6" max="16384" width="9.140625" style="6"/>
  </cols>
  <sheetData>
    <row r="3" spans="2:7" x14ac:dyDescent="0.2">
      <c r="E3" s="66" t="s">
        <v>353</v>
      </c>
    </row>
    <row r="5" spans="2:7" ht="19.5" x14ac:dyDescent="0.2">
      <c r="B5" s="919" t="s">
        <v>481</v>
      </c>
      <c r="C5" s="919"/>
      <c r="D5" s="919"/>
      <c r="E5" s="919"/>
    </row>
    <row r="6" spans="2:7" ht="15" thickBot="1" x14ac:dyDescent="0.25">
      <c r="B6" s="375"/>
      <c r="C6" s="4"/>
      <c r="D6" s="4"/>
      <c r="E6" s="448"/>
    </row>
    <row r="7" spans="2:7" ht="30" x14ac:dyDescent="0.2">
      <c r="B7" s="412" t="s">
        <v>106</v>
      </c>
      <c r="C7" s="76" t="s">
        <v>427</v>
      </c>
      <c r="D7" s="76" t="s">
        <v>108</v>
      </c>
      <c r="E7" s="413" t="s">
        <v>109</v>
      </c>
      <c r="G7" s="377"/>
    </row>
    <row r="8" spans="2:7" s="48" customFormat="1" x14ac:dyDescent="0.2">
      <c r="B8" s="379">
        <v>1</v>
      </c>
      <c r="C8" s="449" t="s">
        <v>727</v>
      </c>
      <c r="D8" s="450" t="s">
        <v>728</v>
      </c>
      <c r="E8" s="451">
        <v>400</v>
      </c>
    </row>
    <row r="9" spans="2:7" s="48" customFormat="1" x14ac:dyDescent="0.2">
      <c r="B9" s="379">
        <v>2</v>
      </c>
      <c r="C9" s="452" t="s">
        <v>729</v>
      </c>
      <c r="D9" s="453" t="s">
        <v>730</v>
      </c>
      <c r="E9" s="454">
        <v>420</v>
      </c>
    </row>
    <row r="10" spans="2:7" s="48" customFormat="1" ht="25.5" x14ac:dyDescent="0.25">
      <c r="B10" s="379">
        <v>3</v>
      </c>
      <c r="C10" s="455" t="s">
        <v>731</v>
      </c>
      <c r="D10" s="456" t="s">
        <v>829</v>
      </c>
      <c r="E10" s="454">
        <v>420</v>
      </c>
    </row>
    <row r="11" spans="2:7" s="48" customFormat="1" x14ac:dyDescent="0.2">
      <c r="B11" s="379">
        <v>4</v>
      </c>
      <c r="C11" s="457" t="s">
        <v>732</v>
      </c>
      <c r="D11" s="458" t="s">
        <v>733</v>
      </c>
      <c r="E11" s="454">
        <v>840</v>
      </c>
    </row>
    <row r="12" spans="2:7" s="48" customFormat="1" x14ac:dyDescent="0.2">
      <c r="B12" s="379">
        <v>5</v>
      </c>
      <c r="C12" s="452" t="s">
        <v>734</v>
      </c>
      <c r="D12" s="458" t="s">
        <v>735</v>
      </c>
      <c r="E12" s="459">
        <v>835</v>
      </c>
    </row>
    <row r="13" spans="2:7" s="48" customFormat="1" ht="25.5" x14ac:dyDescent="0.25">
      <c r="B13" s="379">
        <v>6</v>
      </c>
      <c r="C13" s="460" t="s">
        <v>736</v>
      </c>
      <c r="D13" s="465" t="s">
        <v>737</v>
      </c>
      <c r="E13" s="459">
        <v>910</v>
      </c>
    </row>
    <row r="14" spans="2:7" s="48" customFormat="1" ht="25.5" x14ac:dyDescent="0.2">
      <c r="B14" s="379">
        <v>7</v>
      </c>
      <c r="C14" s="464" t="s">
        <v>738</v>
      </c>
      <c r="D14" s="462" t="s">
        <v>739</v>
      </c>
      <c r="E14" s="459">
        <v>490</v>
      </c>
    </row>
    <row r="15" spans="2:7" s="48" customFormat="1" x14ac:dyDescent="0.25">
      <c r="B15" s="379">
        <v>8</v>
      </c>
      <c r="C15" s="461" t="s">
        <v>740</v>
      </c>
      <c r="D15" s="461" t="s">
        <v>741</v>
      </c>
      <c r="E15" s="459">
        <v>420</v>
      </c>
    </row>
    <row r="16" spans="2:7" s="48" customFormat="1" x14ac:dyDescent="0.2">
      <c r="B16" s="379">
        <v>9</v>
      </c>
      <c r="C16" s="462" t="s">
        <v>742</v>
      </c>
      <c r="D16" s="462" t="s">
        <v>743</v>
      </c>
      <c r="E16" s="459">
        <v>777</v>
      </c>
    </row>
    <row r="17" spans="2:5" s="48" customFormat="1" x14ac:dyDescent="0.2">
      <c r="B17" s="379">
        <v>10</v>
      </c>
      <c r="C17" s="462" t="s">
        <v>744</v>
      </c>
      <c r="D17" s="462" t="s">
        <v>745</v>
      </c>
      <c r="E17" s="459">
        <v>600</v>
      </c>
    </row>
    <row r="18" spans="2:5" s="48" customFormat="1" x14ac:dyDescent="0.2">
      <c r="B18" s="379">
        <v>11</v>
      </c>
      <c r="C18" s="462" t="s">
        <v>746</v>
      </c>
      <c r="D18" s="462" t="s">
        <v>747</v>
      </c>
      <c r="E18" s="459">
        <v>611</v>
      </c>
    </row>
    <row r="19" spans="2:5" s="48" customFormat="1" x14ac:dyDescent="0.2">
      <c r="B19" s="379">
        <v>12</v>
      </c>
      <c r="C19" s="462" t="s">
        <v>748</v>
      </c>
      <c r="D19" s="462" t="s">
        <v>749</v>
      </c>
      <c r="E19" s="459">
        <v>400</v>
      </c>
    </row>
    <row r="20" spans="2:5" s="48" customFormat="1" x14ac:dyDescent="0.2">
      <c r="B20" s="379">
        <v>13</v>
      </c>
      <c r="C20" s="462" t="s">
        <v>750</v>
      </c>
      <c r="D20" s="462" t="s">
        <v>751</v>
      </c>
      <c r="E20" s="459">
        <v>644</v>
      </c>
    </row>
    <row r="21" spans="2:5" s="48" customFormat="1" x14ac:dyDescent="0.2">
      <c r="B21" s="379">
        <v>14</v>
      </c>
      <c r="C21" s="463" t="s">
        <v>752</v>
      </c>
      <c r="D21" s="462" t="s">
        <v>753</v>
      </c>
      <c r="E21" s="459">
        <v>713</v>
      </c>
    </row>
    <row r="22" spans="2:5" s="48" customFormat="1" x14ac:dyDescent="0.2">
      <c r="B22" s="379">
        <v>15</v>
      </c>
      <c r="C22" s="463" t="s">
        <v>754</v>
      </c>
      <c r="D22" s="462" t="s">
        <v>755</v>
      </c>
      <c r="E22" s="459">
        <v>490</v>
      </c>
    </row>
    <row r="23" spans="2:5" s="48" customFormat="1" x14ac:dyDescent="0.2">
      <c r="B23" s="379">
        <v>16</v>
      </c>
      <c r="C23" s="463" t="s">
        <v>756</v>
      </c>
      <c r="D23" s="462" t="s">
        <v>757</v>
      </c>
      <c r="E23" s="459">
        <v>630</v>
      </c>
    </row>
    <row r="24" spans="2:5" s="48" customFormat="1" x14ac:dyDescent="0.2">
      <c r="B24" s="379">
        <v>17</v>
      </c>
      <c r="C24" s="463" t="s">
        <v>756</v>
      </c>
      <c r="D24" s="462" t="s">
        <v>758</v>
      </c>
      <c r="E24" s="459">
        <v>400</v>
      </c>
    </row>
    <row r="25" spans="2:5" s="48" customFormat="1" x14ac:dyDescent="0.2">
      <c r="B25" s="379">
        <v>18</v>
      </c>
      <c r="C25" s="452" t="s">
        <v>759</v>
      </c>
      <c r="D25" s="401" t="s">
        <v>760</v>
      </c>
      <c r="E25" s="459">
        <v>1000</v>
      </c>
    </row>
    <row r="26" spans="2:5" ht="27" customHeight="1" thickBot="1" x14ac:dyDescent="0.25">
      <c r="B26" s="473"/>
      <c r="C26" s="920" t="s">
        <v>104</v>
      </c>
      <c r="D26" s="920"/>
      <c r="E26" s="447">
        <f>SUM(E8:E25)</f>
        <v>11000</v>
      </c>
    </row>
  </sheetData>
  <mergeCells count="2">
    <mergeCell ref="B5:E5"/>
    <mergeCell ref="C26:D26"/>
  </mergeCells>
  <pageMargins left="0.61" right="0.52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3:G13"/>
  <sheetViews>
    <sheetView workbookViewId="0"/>
  </sheetViews>
  <sheetFormatPr defaultRowHeight="14.25" x14ac:dyDescent="0.2"/>
  <cols>
    <col min="1" max="1" width="9.140625" style="6"/>
    <col min="2" max="2" width="6" style="6" customWidth="1"/>
    <col min="3" max="4" width="35" style="6" customWidth="1"/>
    <col min="5" max="5" width="11.7109375" style="353" customWidth="1"/>
    <col min="6" max="16384" width="9.140625" style="6"/>
  </cols>
  <sheetData>
    <row r="3" spans="2:7" x14ac:dyDescent="0.2">
      <c r="E3" s="66" t="s">
        <v>273</v>
      </c>
    </row>
    <row r="5" spans="2:7" ht="19.5" x14ac:dyDescent="0.2">
      <c r="B5" s="919" t="s">
        <v>481</v>
      </c>
      <c r="C5" s="919"/>
      <c r="D5" s="919"/>
      <c r="E5" s="919"/>
    </row>
    <row r="6" spans="2:7" ht="15" thickBot="1" x14ac:dyDescent="0.25">
      <c r="B6" s="375"/>
      <c r="C6" s="4"/>
      <c r="D6" s="4"/>
      <c r="E6" s="448"/>
    </row>
    <row r="7" spans="2:7" ht="30" x14ac:dyDescent="0.2">
      <c r="B7" s="412" t="s">
        <v>106</v>
      </c>
      <c r="C7" s="76" t="s">
        <v>427</v>
      </c>
      <c r="D7" s="76" t="s">
        <v>108</v>
      </c>
      <c r="E7" s="413" t="s">
        <v>109</v>
      </c>
      <c r="G7" s="377"/>
    </row>
    <row r="8" spans="2:7" s="791" customFormat="1" x14ac:dyDescent="0.2">
      <c r="B8" s="379">
        <v>1</v>
      </c>
      <c r="C8" s="792" t="s">
        <v>892</v>
      </c>
      <c r="D8" s="796" t="s">
        <v>896</v>
      </c>
      <c r="E8" s="793">
        <v>370</v>
      </c>
    </row>
    <row r="9" spans="2:7" s="48" customFormat="1" x14ac:dyDescent="0.2">
      <c r="B9" s="379">
        <v>2</v>
      </c>
      <c r="C9" s="452" t="s">
        <v>893</v>
      </c>
      <c r="D9" s="796" t="s">
        <v>897</v>
      </c>
      <c r="E9" s="454">
        <v>518</v>
      </c>
    </row>
    <row r="10" spans="2:7" s="48" customFormat="1" x14ac:dyDescent="0.2">
      <c r="B10" s="379">
        <v>3</v>
      </c>
      <c r="C10" s="794" t="s">
        <v>894</v>
      </c>
      <c r="D10" s="796" t="s">
        <v>898</v>
      </c>
      <c r="E10" s="454">
        <v>280</v>
      </c>
    </row>
    <row r="11" spans="2:7" s="48" customFormat="1" x14ac:dyDescent="0.2">
      <c r="B11" s="379">
        <v>4</v>
      </c>
      <c r="C11" s="795" t="s">
        <v>895</v>
      </c>
      <c r="D11" s="796" t="s">
        <v>899</v>
      </c>
      <c r="E11" s="454">
        <v>936</v>
      </c>
    </row>
    <row r="12" spans="2:7" s="48" customFormat="1" ht="25.5" x14ac:dyDescent="0.2">
      <c r="B12" s="379">
        <v>5</v>
      </c>
      <c r="C12" s="460" t="s">
        <v>901</v>
      </c>
      <c r="D12" s="797" t="s">
        <v>900</v>
      </c>
      <c r="E12" s="459">
        <v>921</v>
      </c>
    </row>
    <row r="13" spans="2:7" ht="27" customHeight="1" thickBot="1" x14ac:dyDescent="0.25">
      <c r="B13" s="473"/>
      <c r="C13" s="920" t="s">
        <v>104</v>
      </c>
      <c r="D13" s="920"/>
      <c r="E13" s="447">
        <f>SUM(E8:E12)</f>
        <v>3025</v>
      </c>
    </row>
  </sheetData>
  <mergeCells count="2">
    <mergeCell ref="B5:E5"/>
    <mergeCell ref="C13:D1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1:O28"/>
  <sheetViews>
    <sheetView workbookViewId="0"/>
  </sheetViews>
  <sheetFormatPr defaultRowHeight="14.25" x14ac:dyDescent="0.2"/>
  <cols>
    <col min="1" max="1" width="3.5703125" style="6" customWidth="1"/>
    <col min="2" max="2" width="42.85546875" style="6" customWidth="1"/>
    <col min="3" max="3" width="14.5703125" style="6" customWidth="1"/>
    <col min="4" max="4" width="13.28515625" style="6" customWidth="1"/>
    <col min="5" max="5" width="13.140625" style="6" customWidth="1"/>
    <col min="6" max="16384" width="9.140625" style="6"/>
  </cols>
  <sheetData>
    <row r="1" spans="2:15" x14ac:dyDescent="0.2">
      <c r="E1" s="466" t="s">
        <v>887</v>
      </c>
    </row>
    <row r="2" spans="2:15" x14ac:dyDescent="0.2">
      <c r="B2" s="5"/>
      <c r="C2" s="248"/>
      <c r="D2" s="248"/>
      <c r="F2" s="248"/>
      <c r="G2" s="248"/>
    </row>
    <row r="3" spans="2:15" ht="18" x14ac:dyDescent="0.25">
      <c r="B3" s="834" t="s">
        <v>483</v>
      </c>
      <c r="C3" s="834"/>
      <c r="D3" s="834"/>
      <c r="E3" s="834"/>
      <c r="F3" s="248"/>
      <c r="G3" s="248"/>
    </row>
    <row r="4" spans="2:15" ht="15" thickBot="1" x14ac:dyDescent="0.25">
      <c r="B4" s="5"/>
      <c r="C4" s="248"/>
      <c r="D4" s="248"/>
      <c r="E4" s="248"/>
      <c r="F4" s="248"/>
      <c r="G4" s="248"/>
    </row>
    <row r="5" spans="2:15" ht="15" x14ac:dyDescent="0.25">
      <c r="B5" s="921" t="s">
        <v>75</v>
      </c>
      <c r="C5" s="923" t="s">
        <v>482</v>
      </c>
      <c r="D5" s="923" t="s">
        <v>410</v>
      </c>
      <c r="E5" s="474" t="s">
        <v>232</v>
      </c>
      <c r="F5" s="248"/>
      <c r="G5" s="5"/>
    </row>
    <row r="6" spans="2:15" ht="15" x14ac:dyDescent="0.25">
      <c r="B6" s="922"/>
      <c r="C6" s="924"/>
      <c r="D6" s="924"/>
      <c r="E6" s="475" t="s">
        <v>233</v>
      </c>
      <c r="F6" s="248"/>
      <c r="G6" s="5"/>
    </row>
    <row r="7" spans="2:15" ht="13.5" customHeight="1" x14ac:dyDescent="0.2">
      <c r="B7" s="478" t="s">
        <v>234</v>
      </c>
      <c r="C7" s="467">
        <v>735079</v>
      </c>
      <c r="D7" s="467">
        <v>777000</v>
      </c>
      <c r="E7" s="36">
        <f>C7-D7</f>
        <v>-41921</v>
      </c>
      <c r="F7" s="248"/>
      <c r="G7" s="5"/>
    </row>
    <row r="8" spans="2:15" ht="14.25" customHeight="1" x14ac:dyDescent="0.2">
      <c r="B8" s="478" t="s">
        <v>235</v>
      </c>
      <c r="C8" s="467">
        <v>19991</v>
      </c>
      <c r="D8" s="467">
        <v>22012</v>
      </c>
      <c r="E8" s="36">
        <f t="shared" ref="E8:E24" si="0">C8-D8</f>
        <v>-2021</v>
      </c>
      <c r="F8" s="248"/>
      <c r="G8" s="5"/>
    </row>
    <row r="9" spans="2:15" ht="17.25" customHeight="1" x14ac:dyDescent="0.2">
      <c r="B9" s="479" t="s">
        <v>236</v>
      </c>
      <c r="C9" s="468">
        <v>-348</v>
      </c>
      <c r="D9" s="468">
        <v>-348</v>
      </c>
      <c r="E9" s="67">
        <f t="shared" si="0"/>
        <v>0</v>
      </c>
      <c r="F9" s="248"/>
      <c r="G9" s="5"/>
    </row>
    <row r="10" spans="2:15" ht="12.75" customHeight="1" x14ac:dyDescent="0.2">
      <c r="B10" s="478" t="s">
        <v>237</v>
      </c>
      <c r="C10" s="467">
        <v>242</v>
      </c>
      <c r="D10" s="467">
        <v>242</v>
      </c>
      <c r="E10" s="36">
        <f t="shared" si="0"/>
        <v>0</v>
      </c>
      <c r="F10" s="248"/>
      <c r="G10" s="5"/>
      <c r="O10" s="12"/>
    </row>
    <row r="11" spans="2:15" x14ac:dyDescent="0.2">
      <c r="B11" s="478" t="s">
        <v>238</v>
      </c>
      <c r="C11" s="467">
        <v>15565</v>
      </c>
      <c r="D11" s="467">
        <v>12842</v>
      </c>
      <c r="E11" s="36">
        <f t="shared" si="0"/>
        <v>2723</v>
      </c>
      <c r="F11" s="248"/>
      <c r="G11" s="5"/>
    </row>
    <row r="12" spans="2:15" x14ac:dyDescent="0.2">
      <c r="B12" s="478" t="s">
        <v>239</v>
      </c>
      <c r="C12" s="467">
        <v>-27</v>
      </c>
      <c r="D12" s="467">
        <v>-27</v>
      </c>
      <c r="E12" s="36">
        <f t="shared" si="0"/>
        <v>0</v>
      </c>
      <c r="F12" s="248"/>
      <c r="G12" s="5"/>
    </row>
    <row r="13" spans="2:15" x14ac:dyDescent="0.2">
      <c r="B13" s="478" t="s">
        <v>247</v>
      </c>
      <c r="C13" s="467">
        <v>25125</v>
      </c>
      <c r="D13" s="467">
        <v>23708</v>
      </c>
      <c r="E13" s="36">
        <f t="shared" si="0"/>
        <v>1417</v>
      </c>
      <c r="F13" s="248"/>
      <c r="G13" s="5"/>
    </row>
    <row r="14" spans="2:15" ht="15" customHeight="1" x14ac:dyDescent="0.2">
      <c r="B14" s="478" t="s">
        <v>240</v>
      </c>
      <c r="C14" s="467">
        <v>1464325</v>
      </c>
      <c r="D14" s="467">
        <v>1348129</v>
      </c>
      <c r="E14" s="36">
        <f t="shared" si="0"/>
        <v>116196</v>
      </c>
      <c r="F14" s="248"/>
      <c r="G14" s="5"/>
    </row>
    <row r="15" spans="2:15" ht="14.25" customHeight="1" x14ac:dyDescent="0.2">
      <c r="B15" s="478" t="s">
        <v>241</v>
      </c>
      <c r="C15" s="467">
        <v>637536</v>
      </c>
      <c r="D15" s="467">
        <v>683338</v>
      </c>
      <c r="E15" s="36">
        <f t="shared" si="0"/>
        <v>-45802</v>
      </c>
      <c r="F15" s="248"/>
      <c r="G15" s="5"/>
    </row>
    <row r="16" spans="2:15" x14ac:dyDescent="0.2">
      <c r="B16" s="479" t="s">
        <v>242</v>
      </c>
      <c r="C16" s="468">
        <v>118961</v>
      </c>
      <c r="D16" s="468">
        <v>130756</v>
      </c>
      <c r="E16" s="67">
        <f t="shared" si="0"/>
        <v>-11795</v>
      </c>
      <c r="F16" s="248"/>
      <c r="G16" s="5"/>
    </row>
    <row r="17" spans="2:7" ht="13.5" customHeight="1" x14ac:dyDescent="0.2">
      <c r="B17" s="478" t="s">
        <v>243</v>
      </c>
      <c r="C17" s="467">
        <v>74152</v>
      </c>
      <c r="D17" s="467">
        <v>64938</v>
      </c>
      <c r="E17" s="36">
        <f t="shared" si="0"/>
        <v>9214</v>
      </c>
      <c r="F17" s="248"/>
      <c r="G17" s="5"/>
    </row>
    <row r="18" spans="2:7" ht="13.5" customHeight="1" x14ac:dyDescent="0.2">
      <c r="B18" s="478" t="s">
        <v>244</v>
      </c>
      <c r="C18" s="467">
        <v>0</v>
      </c>
      <c r="D18" s="467">
        <v>319</v>
      </c>
      <c r="E18" s="36">
        <f t="shared" si="0"/>
        <v>-319</v>
      </c>
      <c r="F18" s="248"/>
      <c r="G18" s="5"/>
    </row>
    <row r="19" spans="2:7" ht="15" customHeight="1" x14ac:dyDescent="0.2">
      <c r="B19" s="478" t="s">
        <v>245</v>
      </c>
      <c r="C19" s="467">
        <v>331</v>
      </c>
      <c r="D19" s="467">
        <v>331</v>
      </c>
      <c r="E19" s="36">
        <f t="shared" si="0"/>
        <v>0</v>
      </c>
      <c r="F19" s="248"/>
      <c r="G19" s="5"/>
    </row>
    <row r="20" spans="2:7" ht="14.25" customHeight="1" x14ac:dyDescent="0.2">
      <c r="B20" s="478" t="s">
        <v>246</v>
      </c>
      <c r="C20" s="467">
        <v>12158</v>
      </c>
      <c r="D20" s="467">
        <v>2141</v>
      </c>
      <c r="E20" s="36">
        <f t="shared" si="0"/>
        <v>10017</v>
      </c>
      <c r="F20" s="248"/>
      <c r="G20" s="5"/>
    </row>
    <row r="21" spans="2:7" ht="14.25" customHeight="1" x14ac:dyDescent="0.2">
      <c r="B21" s="480" t="s">
        <v>280</v>
      </c>
      <c r="C21" s="469">
        <v>105452</v>
      </c>
      <c r="D21" s="469">
        <v>109132</v>
      </c>
      <c r="E21" s="36">
        <f t="shared" si="0"/>
        <v>-3680</v>
      </c>
      <c r="F21" s="248"/>
      <c r="G21" s="5"/>
    </row>
    <row r="22" spans="2:7" ht="14.25" customHeight="1" x14ac:dyDescent="0.2">
      <c r="B22" s="480" t="s">
        <v>81</v>
      </c>
      <c r="C22" s="469">
        <v>20115</v>
      </c>
      <c r="D22" s="469">
        <v>17516</v>
      </c>
      <c r="E22" s="36">
        <f t="shared" si="0"/>
        <v>2599</v>
      </c>
      <c r="F22" s="248"/>
      <c r="G22" s="5"/>
    </row>
    <row r="23" spans="2:7" ht="14.25" customHeight="1" x14ac:dyDescent="0.2">
      <c r="B23" s="480" t="s">
        <v>281</v>
      </c>
      <c r="C23" s="469">
        <v>0</v>
      </c>
      <c r="D23" s="469">
        <v>409</v>
      </c>
      <c r="E23" s="36">
        <f t="shared" si="0"/>
        <v>-409</v>
      </c>
      <c r="F23" s="248"/>
      <c r="G23" s="5"/>
    </row>
    <row r="24" spans="2:7" ht="15" customHeight="1" thickBot="1" x14ac:dyDescent="0.25">
      <c r="B24" s="480" t="s">
        <v>873</v>
      </c>
      <c r="C24" s="469">
        <f>322132</f>
        <v>322132</v>
      </c>
      <c r="D24" s="469">
        <f>286262+278223</f>
        <v>564485</v>
      </c>
      <c r="E24" s="470">
        <f t="shared" si="0"/>
        <v>-242353</v>
      </c>
      <c r="F24" s="248"/>
      <c r="G24" s="5"/>
    </row>
    <row r="25" spans="2:7" s="48" customFormat="1" ht="27.75" customHeight="1" thickTop="1" thickBot="1" x14ac:dyDescent="0.3">
      <c r="B25" s="476" t="s">
        <v>23</v>
      </c>
      <c r="C25" s="477">
        <f>SUM(C7:C24)</f>
        <v>3550789</v>
      </c>
      <c r="D25" s="192">
        <f>SUM(D7:D24)</f>
        <v>3756923</v>
      </c>
      <c r="E25" s="193">
        <f>C25-D25</f>
        <v>-206134</v>
      </c>
      <c r="F25" s="471"/>
      <c r="G25" s="290"/>
    </row>
    <row r="27" spans="2:7" ht="33" customHeight="1" x14ac:dyDescent="0.2">
      <c r="B27" s="925"/>
      <c r="C27" s="925"/>
      <c r="D27" s="925"/>
      <c r="E27" s="925"/>
      <c r="F27" s="248"/>
      <c r="G27" s="248"/>
    </row>
    <row r="28" spans="2:7" x14ac:dyDescent="0.2">
      <c r="B28" s="472"/>
      <c r="C28" s="248"/>
      <c r="D28" s="248"/>
      <c r="E28" s="248"/>
      <c r="F28" s="248"/>
      <c r="G28" s="5"/>
    </row>
  </sheetData>
  <mergeCells count="5">
    <mergeCell ref="B3:E3"/>
    <mergeCell ref="B5:B6"/>
    <mergeCell ref="C5:C6"/>
    <mergeCell ref="D5:D6"/>
    <mergeCell ref="B27:E27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3:N53"/>
  <sheetViews>
    <sheetView workbookViewId="0"/>
  </sheetViews>
  <sheetFormatPr defaultRowHeight="12.75" x14ac:dyDescent="0.2"/>
  <cols>
    <col min="1" max="1" width="3.7109375" style="481" customWidth="1"/>
    <col min="2" max="2" width="28.28515625" style="472" customWidth="1"/>
    <col min="3" max="3" width="14.5703125" style="472" customWidth="1"/>
    <col min="4" max="4" width="16.42578125" style="481" customWidth="1"/>
    <col min="5" max="5" width="14.28515625" style="486" customWidth="1"/>
    <col min="6" max="6" width="13.42578125" style="486" customWidth="1"/>
    <col min="7" max="7" width="18.42578125" style="486" customWidth="1"/>
    <col min="8" max="8" width="11.140625" style="486" customWidth="1"/>
    <col min="9" max="9" width="12.140625" style="486" customWidth="1"/>
    <col min="10" max="10" width="10.42578125" style="504" customWidth="1"/>
    <col min="11" max="11" width="19.28515625" style="472" customWidth="1"/>
    <col min="12" max="12" width="16" style="472" customWidth="1"/>
    <col min="13" max="13" width="9.140625" style="472"/>
    <col min="14" max="14" width="12.28515625" style="472" bestFit="1" customWidth="1"/>
    <col min="15" max="246" width="9.140625" style="472"/>
    <col min="247" max="247" width="11.7109375" style="472" customWidth="1"/>
    <col min="248" max="248" width="16.7109375" style="472" customWidth="1"/>
    <col min="249" max="249" width="14.42578125" style="472" customWidth="1"/>
    <col min="250" max="250" width="13.140625" style="472" customWidth="1"/>
    <col min="251" max="251" width="13.28515625" style="472" customWidth="1"/>
    <col min="252" max="252" width="11.85546875" style="472" customWidth="1"/>
    <col min="253" max="253" width="16" style="472" customWidth="1"/>
    <col min="254" max="254" width="12" style="472" customWidth="1"/>
    <col min="255" max="255" width="11.5703125" style="472" customWidth="1"/>
    <col min="256" max="256" width="11.7109375" style="472" customWidth="1"/>
    <col min="257" max="257" width="17.5703125" style="472" customWidth="1"/>
    <col min="258" max="258" width="6.42578125" style="472" customWidth="1"/>
    <col min="259" max="259" width="29.28515625" style="472" customWidth="1"/>
    <col min="260" max="260" width="18.85546875" style="472" customWidth="1"/>
    <col min="261" max="502" width="9.140625" style="472"/>
    <col min="503" max="503" width="11.7109375" style="472" customWidth="1"/>
    <col min="504" max="504" width="16.7109375" style="472" customWidth="1"/>
    <col min="505" max="505" width="14.42578125" style="472" customWidth="1"/>
    <col min="506" max="506" width="13.140625" style="472" customWidth="1"/>
    <col min="507" max="507" width="13.28515625" style="472" customWidth="1"/>
    <col min="508" max="508" width="11.85546875" style="472" customWidth="1"/>
    <col min="509" max="509" width="16" style="472" customWidth="1"/>
    <col min="510" max="510" width="12" style="472" customWidth="1"/>
    <col min="511" max="511" width="11.5703125" style="472" customWidth="1"/>
    <col min="512" max="512" width="11.7109375" style="472" customWidth="1"/>
    <col min="513" max="513" width="17.5703125" style="472" customWidth="1"/>
    <col min="514" max="514" width="6.42578125" style="472" customWidth="1"/>
    <col min="515" max="515" width="29.28515625" style="472" customWidth="1"/>
    <col min="516" max="516" width="18.85546875" style="472" customWidth="1"/>
    <col min="517" max="758" width="9.140625" style="472"/>
    <col min="759" max="759" width="11.7109375" style="472" customWidth="1"/>
    <col min="760" max="760" width="16.7109375" style="472" customWidth="1"/>
    <col min="761" max="761" width="14.42578125" style="472" customWidth="1"/>
    <col min="762" max="762" width="13.140625" style="472" customWidth="1"/>
    <col min="763" max="763" width="13.28515625" style="472" customWidth="1"/>
    <col min="764" max="764" width="11.85546875" style="472" customWidth="1"/>
    <col min="765" max="765" width="16" style="472" customWidth="1"/>
    <col min="766" max="766" width="12" style="472" customWidth="1"/>
    <col min="767" max="767" width="11.5703125" style="472" customWidth="1"/>
    <col min="768" max="768" width="11.7109375" style="472" customWidth="1"/>
    <col min="769" max="769" width="17.5703125" style="472" customWidth="1"/>
    <col min="770" max="770" width="6.42578125" style="472" customWidth="1"/>
    <col min="771" max="771" width="29.28515625" style="472" customWidth="1"/>
    <col min="772" max="772" width="18.85546875" style="472" customWidth="1"/>
    <col min="773" max="1014" width="9.140625" style="472"/>
    <col min="1015" max="1015" width="11.7109375" style="472" customWidth="1"/>
    <col min="1016" max="1016" width="16.7109375" style="472" customWidth="1"/>
    <col min="1017" max="1017" width="14.42578125" style="472" customWidth="1"/>
    <col min="1018" max="1018" width="13.140625" style="472" customWidth="1"/>
    <col min="1019" max="1019" width="13.28515625" style="472" customWidth="1"/>
    <col min="1020" max="1020" width="11.85546875" style="472" customWidth="1"/>
    <col min="1021" max="1021" width="16" style="472" customWidth="1"/>
    <col min="1022" max="1022" width="12" style="472" customWidth="1"/>
    <col min="1023" max="1023" width="11.5703125" style="472" customWidth="1"/>
    <col min="1024" max="1024" width="11.7109375" style="472" customWidth="1"/>
    <col min="1025" max="1025" width="17.5703125" style="472" customWidth="1"/>
    <col min="1026" max="1026" width="6.42578125" style="472" customWidth="1"/>
    <col min="1027" max="1027" width="29.28515625" style="472" customWidth="1"/>
    <col min="1028" max="1028" width="18.85546875" style="472" customWidth="1"/>
    <col min="1029" max="1270" width="9.140625" style="472"/>
    <col min="1271" max="1271" width="11.7109375" style="472" customWidth="1"/>
    <col min="1272" max="1272" width="16.7109375" style="472" customWidth="1"/>
    <col min="1273" max="1273" width="14.42578125" style="472" customWidth="1"/>
    <col min="1274" max="1274" width="13.140625" style="472" customWidth="1"/>
    <col min="1275" max="1275" width="13.28515625" style="472" customWidth="1"/>
    <col min="1276" max="1276" width="11.85546875" style="472" customWidth="1"/>
    <col min="1277" max="1277" width="16" style="472" customWidth="1"/>
    <col min="1278" max="1278" width="12" style="472" customWidth="1"/>
    <col min="1279" max="1279" width="11.5703125" style="472" customWidth="1"/>
    <col min="1280" max="1280" width="11.7109375" style="472" customWidth="1"/>
    <col min="1281" max="1281" width="17.5703125" style="472" customWidth="1"/>
    <col min="1282" max="1282" width="6.42578125" style="472" customWidth="1"/>
    <col min="1283" max="1283" width="29.28515625" style="472" customWidth="1"/>
    <col min="1284" max="1284" width="18.85546875" style="472" customWidth="1"/>
    <col min="1285" max="1526" width="9.140625" style="472"/>
    <col min="1527" max="1527" width="11.7109375" style="472" customWidth="1"/>
    <col min="1528" max="1528" width="16.7109375" style="472" customWidth="1"/>
    <col min="1529" max="1529" width="14.42578125" style="472" customWidth="1"/>
    <col min="1530" max="1530" width="13.140625" style="472" customWidth="1"/>
    <col min="1531" max="1531" width="13.28515625" style="472" customWidth="1"/>
    <col min="1532" max="1532" width="11.85546875" style="472" customWidth="1"/>
    <col min="1533" max="1533" width="16" style="472" customWidth="1"/>
    <col min="1534" max="1534" width="12" style="472" customWidth="1"/>
    <col min="1535" max="1535" width="11.5703125" style="472" customWidth="1"/>
    <col min="1536" max="1536" width="11.7109375" style="472" customWidth="1"/>
    <col min="1537" max="1537" width="17.5703125" style="472" customWidth="1"/>
    <col min="1538" max="1538" width="6.42578125" style="472" customWidth="1"/>
    <col min="1539" max="1539" width="29.28515625" style="472" customWidth="1"/>
    <col min="1540" max="1540" width="18.85546875" style="472" customWidth="1"/>
    <col min="1541" max="1782" width="9.140625" style="472"/>
    <col min="1783" max="1783" width="11.7109375" style="472" customWidth="1"/>
    <col min="1784" max="1784" width="16.7109375" style="472" customWidth="1"/>
    <col min="1785" max="1785" width="14.42578125" style="472" customWidth="1"/>
    <col min="1786" max="1786" width="13.140625" style="472" customWidth="1"/>
    <col min="1787" max="1787" width="13.28515625" style="472" customWidth="1"/>
    <col min="1788" max="1788" width="11.85546875" style="472" customWidth="1"/>
    <col min="1789" max="1789" width="16" style="472" customWidth="1"/>
    <col min="1790" max="1790" width="12" style="472" customWidth="1"/>
    <col min="1791" max="1791" width="11.5703125" style="472" customWidth="1"/>
    <col min="1792" max="1792" width="11.7109375" style="472" customWidth="1"/>
    <col min="1793" max="1793" width="17.5703125" style="472" customWidth="1"/>
    <col min="1794" max="1794" width="6.42578125" style="472" customWidth="1"/>
    <col min="1795" max="1795" width="29.28515625" style="472" customWidth="1"/>
    <col min="1796" max="1796" width="18.85546875" style="472" customWidth="1"/>
    <col min="1797" max="2038" width="9.140625" style="472"/>
    <col min="2039" max="2039" width="11.7109375" style="472" customWidth="1"/>
    <col min="2040" max="2040" width="16.7109375" style="472" customWidth="1"/>
    <col min="2041" max="2041" width="14.42578125" style="472" customWidth="1"/>
    <col min="2042" max="2042" width="13.140625" style="472" customWidth="1"/>
    <col min="2043" max="2043" width="13.28515625" style="472" customWidth="1"/>
    <col min="2044" max="2044" width="11.85546875" style="472" customWidth="1"/>
    <col min="2045" max="2045" width="16" style="472" customWidth="1"/>
    <col min="2046" max="2046" width="12" style="472" customWidth="1"/>
    <col min="2047" max="2047" width="11.5703125" style="472" customWidth="1"/>
    <col min="2048" max="2048" width="11.7109375" style="472" customWidth="1"/>
    <col min="2049" max="2049" width="17.5703125" style="472" customWidth="1"/>
    <col min="2050" max="2050" width="6.42578125" style="472" customWidth="1"/>
    <col min="2051" max="2051" width="29.28515625" style="472" customWidth="1"/>
    <col min="2052" max="2052" width="18.85546875" style="472" customWidth="1"/>
    <col min="2053" max="2294" width="9.140625" style="472"/>
    <col min="2295" max="2295" width="11.7109375" style="472" customWidth="1"/>
    <col min="2296" max="2296" width="16.7109375" style="472" customWidth="1"/>
    <col min="2297" max="2297" width="14.42578125" style="472" customWidth="1"/>
    <col min="2298" max="2298" width="13.140625" style="472" customWidth="1"/>
    <col min="2299" max="2299" width="13.28515625" style="472" customWidth="1"/>
    <col min="2300" max="2300" width="11.85546875" style="472" customWidth="1"/>
    <col min="2301" max="2301" width="16" style="472" customWidth="1"/>
    <col min="2302" max="2302" width="12" style="472" customWidth="1"/>
    <col min="2303" max="2303" width="11.5703125" style="472" customWidth="1"/>
    <col min="2304" max="2304" width="11.7109375" style="472" customWidth="1"/>
    <col min="2305" max="2305" width="17.5703125" style="472" customWidth="1"/>
    <col min="2306" max="2306" width="6.42578125" style="472" customWidth="1"/>
    <col min="2307" max="2307" width="29.28515625" style="472" customWidth="1"/>
    <col min="2308" max="2308" width="18.85546875" style="472" customWidth="1"/>
    <col min="2309" max="2550" width="9.140625" style="472"/>
    <col min="2551" max="2551" width="11.7109375" style="472" customWidth="1"/>
    <col min="2552" max="2552" width="16.7109375" style="472" customWidth="1"/>
    <col min="2553" max="2553" width="14.42578125" style="472" customWidth="1"/>
    <col min="2554" max="2554" width="13.140625" style="472" customWidth="1"/>
    <col min="2555" max="2555" width="13.28515625" style="472" customWidth="1"/>
    <col min="2556" max="2556" width="11.85546875" style="472" customWidth="1"/>
    <col min="2557" max="2557" width="16" style="472" customWidth="1"/>
    <col min="2558" max="2558" width="12" style="472" customWidth="1"/>
    <col min="2559" max="2559" width="11.5703125" style="472" customWidth="1"/>
    <col min="2560" max="2560" width="11.7109375" style="472" customWidth="1"/>
    <col min="2561" max="2561" width="17.5703125" style="472" customWidth="1"/>
    <col min="2562" max="2562" width="6.42578125" style="472" customWidth="1"/>
    <col min="2563" max="2563" width="29.28515625" style="472" customWidth="1"/>
    <col min="2564" max="2564" width="18.85546875" style="472" customWidth="1"/>
    <col min="2565" max="2806" width="9.140625" style="472"/>
    <col min="2807" max="2807" width="11.7109375" style="472" customWidth="1"/>
    <col min="2808" max="2808" width="16.7109375" style="472" customWidth="1"/>
    <col min="2809" max="2809" width="14.42578125" style="472" customWidth="1"/>
    <col min="2810" max="2810" width="13.140625" style="472" customWidth="1"/>
    <col min="2811" max="2811" width="13.28515625" style="472" customWidth="1"/>
    <col min="2812" max="2812" width="11.85546875" style="472" customWidth="1"/>
    <col min="2813" max="2813" width="16" style="472" customWidth="1"/>
    <col min="2814" max="2814" width="12" style="472" customWidth="1"/>
    <col min="2815" max="2815" width="11.5703125" style="472" customWidth="1"/>
    <col min="2816" max="2816" width="11.7109375" style="472" customWidth="1"/>
    <col min="2817" max="2817" width="17.5703125" style="472" customWidth="1"/>
    <col min="2818" max="2818" width="6.42578125" style="472" customWidth="1"/>
    <col min="2819" max="2819" width="29.28515625" style="472" customWidth="1"/>
    <col min="2820" max="2820" width="18.85546875" style="472" customWidth="1"/>
    <col min="2821" max="3062" width="9.140625" style="472"/>
    <col min="3063" max="3063" width="11.7109375" style="472" customWidth="1"/>
    <col min="3064" max="3064" width="16.7109375" style="472" customWidth="1"/>
    <col min="3065" max="3065" width="14.42578125" style="472" customWidth="1"/>
    <col min="3066" max="3066" width="13.140625" style="472" customWidth="1"/>
    <col min="3067" max="3067" width="13.28515625" style="472" customWidth="1"/>
    <col min="3068" max="3068" width="11.85546875" style="472" customWidth="1"/>
    <col min="3069" max="3069" width="16" style="472" customWidth="1"/>
    <col min="3070" max="3070" width="12" style="472" customWidth="1"/>
    <col min="3071" max="3071" width="11.5703125" style="472" customWidth="1"/>
    <col min="3072" max="3072" width="11.7109375" style="472" customWidth="1"/>
    <col min="3073" max="3073" width="17.5703125" style="472" customWidth="1"/>
    <col min="3074" max="3074" width="6.42578125" style="472" customWidth="1"/>
    <col min="3075" max="3075" width="29.28515625" style="472" customWidth="1"/>
    <col min="3076" max="3076" width="18.85546875" style="472" customWidth="1"/>
    <col min="3077" max="3318" width="9.140625" style="472"/>
    <col min="3319" max="3319" width="11.7109375" style="472" customWidth="1"/>
    <col min="3320" max="3320" width="16.7109375" style="472" customWidth="1"/>
    <col min="3321" max="3321" width="14.42578125" style="472" customWidth="1"/>
    <col min="3322" max="3322" width="13.140625" style="472" customWidth="1"/>
    <col min="3323" max="3323" width="13.28515625" style="472" customWidth="1"/>
    <col min="3324" max="3324" width="11.85546875" style="472" customWidth="1"/>
    <col min="3325" max="3325" width="16" style="472" customWidth="1"/>
    <col min="3326" max="3326" width="12" style="472" customWidth="1"/>
    <col min="3327" max="3327" width="11.5703125" style="472" customWidth="1"/>
    <col min="3328" max="3328" width="11.7109375" style="472" customWidth="1"/>
    <col min="3329" max="3329" width="17.5703125" style="472" customWidth="1"/>
    <col min="3330" max="3330" width="6.42578125" style="472" customWidth="1"/>
    <col min="3331" max="3331" width="29.28515625" style="472" customWidth="1"/>
    <col min="3332" max="3332" width="18.85546875" style="472" customWidth="1"/>
    <col min="3333" max="3574" width="9.140625" style="472"/>
    <col min="3575" max="3575" width="11.7109375" style="472" customWidth="1"/>
    <col min="3576" max="3576" width="16.7109375" style="472" customWidth="1"/>
    <col min="3577" max="3577" width="14.42578125" style="472" customWidth="1"/>
    <col min="3578" max="3578" width="13.140625" style="472" customWidth="1"/>
    <col min="3579" max="3579" width="13.28515625" style="472" customWidth="1"/>
    <col min="3580" max="3580" width="11.85546875" style="472" customWidth="1"/>
    <col min="3581" max="3581" width="16" style="472" customWidth="1"/>
    <col min="3582" max="3582" width="12" style="472" customWidth="1"/>
    <col min="3583" max="3583" width="11.5703125" style="472" customWidth="1"/>
    <col min="3584" max="3584" width="11.7109375" style="472" customWidth="1"/>
    <col min="3585" max="3585" width="17.5703125" style="472" customWidth="1"/>
    <col min="3586" max="3586" width="6.42578125" style="472" customWidth="1"/>
    <col min="3587" max="3587" width="29.28515625" style="472" customWidth="1"/>
    <col min="3588" max="3588" width="18.85546875" style="472" customWidth="1"/>
    <col min="3589" max="3830" width="9.140625" style="472"/>
    <col min="3831" max="3831" width="11.7109375" style="472" customWidth="1"/>
    <col min="3832" max="3832" width="16.7109375" style="472" customWidth="1"/>
    <col min="3833" max="3833" width="14.42578125" style="472" customWidth="1"/>
    <col min="3834" max="3834" width="13.140625" style="472" customWidth="1"/>
    <col min="3835" max="3835" width="13.28515625" style="472" customWidth="1"/>
    <col min="3836" max="3836" width="11.85546875" style="472" customWidth="1"/>
    <col min="3837" max="3837" width="16" style="472" customWidth="1"/>
    <col min="3838" max="3838" width="12" style="472" customWidth="1"/>
    <col min="3839" max="3839" width="11.5703125" style="472" customWidth="1"/>
    <col min="3840" max="3840" width="11.7109375" style="472" customWidth="1"/>
    <col min="3841" max="3841" width="17.5703125" style="472" customWidth="1"/>
    <col min="3842" max="3842" width="6.42578125" style="472" customWidth="1"/>
    <col min="3843" max="3843" width="29.28515625" style="472" customWidth="1"/>
    <col min="3844" max="3844" width="18.85546875" style="472" customWidth="1"/>
    <col min="3845" max="4086" width="9.140625" style="472"/>
    <col min="4087" max="4087" width="11.7109375" style="472" customWidth="1"/>
    <col min="4088" max="4088" width="16.7109375" style="472" customWidth="1"/>
    <col min="4089" max="4089" width="14.42578125" style="472" customWidth="1"/>
    <col min="4090" max="4090" width="13.140625" style="472" customWidth="1"/>
    <col min="4091" max="4091" width="13.28515625" style="472" customWidth="1"/>
    <col min="4092" max="4092" width="11.85546875" style="472" customWidth="1"/>
    <col min="4093" max="4093" width="16" style="472" customWidth="1"/>
    <col min="4094" max="4094" width="12" style="472" customWidth="1"/>
    <col min="4095" max="4095" width="11.5703125" style="472" customWidth="1"/>
    <col min="4096" max="4096" width="11.7109375" style="472" customWidth="1"/>
    <col min="4097" max="4097" width="17.5703125" style="472" customWidth="1"/>
    <col min="4098" max="4098" width="6.42578125" style="472" customWidth="1"/>
    <col min="4099" max="4099" width="29.28515625" style="472" customWidth="1"/>
    <col min="4100" max="4100" width="18.85546875" style="472" customWidth="1"/>
    <col min="4101" max="4342" width="9.140625" style="472"/>
    <col min="4343" max="4343" width="11.7109375" style="472" customWidth="1"/>
    <col min="4344" max="4344" width="16.7109375" style="472" customWidth="1"/>
    <col min="4345" max="4345" width="14.42578125" style="472" customWidth="1"/>
    <col min="4346" max="4346" width="13.140625" style="472" customWidth="1"/>
    <col min="4347" max="4347" width="13.28515625" style="472" customWidth="1"/>
    <col min="4348" max="4348" width="11.85546875" style="472" customWidth="1"/>
    <col min="4349" max="4349" width="16" style="472" customWidth="1"/>
    <col min="4350" max="4350" width="12" style="472" customWidth="1"/>
    <col min="4351" max="4351" width="11.5703125" style="472" customWidth="1"/>
    <col min="4352" max="4352" width="11.7109375" style="472" customWidth="1"/>
    <col min="4353" max="4353" width="17.5703125" style="472" customWidth="1"/>
    <col min="4354" max="4354" width="6.42578125" style="472" customWidth="1"/>
    <col min="4355" max="4355" width="29.28515625" style="472" customWidth="1"/>
    <col min="4356" max="4356" width="18.85546875" style="472" customWidth="1"/>
    <col min="4357" max="4598" width="9.140625" style="472"/>
    <col min="4599" max="4599" width="11.7109375" style="472" customWidth="1"/>
    <col min="4600" max="4600" width="16.7109375" style="472" customWidth="1"/>
    <col min="4601" max="4601" width="14.42578125" style="472" customWidth="1"/>
    <col min="4602" max="4602" width="13.140625" style="472" customWidth="1"/>
    <col min="4603" max="4603" width="13.28515625" style="472" customWidth="1"/>
    <col min="4604" max="4604" width="11.85546875" style="472" customWidth="1"/>
    <col min="4605" max="4605" width="16" style="472" customWidth="1"/>
    <col min="4606" max="4606" width="12" style="472" customWidth="1"/>
    <col min="4607" max="4607" width="11.5703125" style="472" customWidth="1"/>
    <col min="4608" max="4608" width="11.7109375" style="472" customWidth="1"/>
    <col min="4609" max="4609" width="17.5703125" style="472" customWidth="1"/>
    <col min="4610" max="4610" width="6.42578125" style="472" customWidth="1"/>
    <col min="4611" max="4611" width="29.28515625" style="472" customWidth="1"/>
    <col min="4612" max="4612" width="18.85546875" style="472" customWidth="1"/>
    <col min="4613" max="4854" width="9.140625" style="472"/>
    <col min="4855" max="4855" width="11.7109375" style="472" customWidth="1"/>
    <col min="4856" max="4856" width="16.7109375" style="472" customWidth="1"/>
    <col min="4857" max="4857" width="14.42578125" style="472" customWidth="1"/>
    <col min="4858" max="4858" width="13.140625" style="472" customWidth="1"/>
    <col min="4859" max="4859" width="13.28515625" style="472" customWidth="1"/>
    <col min="4860" max="4860" width="11.85546875" style="472" customWidth="1"/>
    <col min="4861" max="4861" width="16" style="472" customWidth="1"/>
    <col min="4862" max="4862" width="12" style="472" customWidth="1"/>
    <col min="4863" max="4863" width="11.5703125" style="472" customWidth="1"/>
    <col min="4864" max="4864" width="11.7109375" style="472" customWidth="1"/>
    <col min="4865" max="4865" width="17.5703125" style="472" customWidth="1"/>
    <col min="4866" max="4866" width="6.42578125" style="472" customWidth="1"/>
    <col min="4867" max="4867" width="29.28515625" style="472" customWidth="1"/>
    <col min="4868" max="4868" width="18.85546875" style="472" customWidth="1"/>
    <col min="4869" max="5110" width="9.140625" style="472"/>
    <col min="5111" max="5111" width="11.7109375" style="472" customWidth="1"/>
    <col min="5112" max="5112" width="16.7109375" style="472" customWidth="1"/>
    <col min="5113" max="5113" width="14.42578125" style="472" customWidth="1"/>
    <col min="5114" max="5114" width="13.140625" style="472" customWidth="1"/>
    <col min="5115" max="5115" width="13.28515625" style="472" customWidth="1"/>
    <col min="5116" max="5116" width="11.85546875" style="472" customWidth="1"/>
    <col min="5117" max="5117" width="16" style="472" customWidth="1"/>
    <col min="5118" max="5118" width="12" style="472" customWidth="1"/>
    <col min="5119" max="5119" width="11.5703125" style="472" customWidth="1"/>
    <col min="5120" max="5120" width="11.7109375" style="472" customWidth="1"/>
    <col min="5121" max="5121" width="17.5703125" style="472" customWidth="1"/>
    <col min="5122" max="5122" width="6.42578125" style="472" customWidth="1"/>
    <col min="5123" max="5123" width="29.28515625" style="472" customWidth="1"/>
    <col min="5124" max="5124" width="18.85546875" style="472" customWidth="1"/>
    <col min="5125" max="5366" width="9.140625" style="472"/>
    <col min="5367" max="5367" width="11.7109375" style="472" customWidth="1"/>
    <col min="5368" max="5368" width="16.7109375" style="472" customWidth="1"/>
    <col min="5369" max="5369" width="14.42578125" style="472" customWidth="1"/>
    <col min="5370" max="5370" width="13.140625" style="472" customWidth="1"/>
    <col min="5371" max="5371" width="13.28515625" style="472" customWidth="1"/>
    <col min="5372" max="5372" width="11.85546875" style="472" customWidth="1"/>
    <col min="5373" max="5373" width="16" style="472" customWidth="1"/>
    <col min="5374" max="5374" width="12" style="472" customWidth="1"/>
    <col min="5375" max="5375" width="11.5703125" style="472" customWidth="1"/>
    <col min="5376" max="5376" width="11.7109375" style="472" customWidth="1"/>
    <col min="5377" max="5377" width="17.5703125" style="472" customWidth="1"/>
    <col min="5378" max="5378" width="6.42578125" style="472" customWidth="1"/>
    <col min="5379" max="5379" width="29.28515625" style="472" customWidth="1"/>
    <col min="5380" max="5380" width="18.85546875" style="472" customWidth="1"/>
    <col min="5381" max="5622" width="9.140625" style="472"/>
    <col min="5623" max="5623" width="11.7109375" style="472" customWidth="1"/>
    <col min="5624" max="5624" width="16.7109375" style="472" customWidth="1"/>
    <col min="5625" max="5625" width="14.42578125" style="472" customWidth="1"/>
    <col min="5626" max="5626" width="13.140625" style="472" customWidth="1"/>
    <col min="5627" max="5627" width="13.28515625" style="472" customWidth="1"/>
    <col min="5628" max="5628" width="11.85546875" style="472" customWidth="1"/>
    <col min="5629" max="5629" width="16" style="472" customWidth="1"/>
    <col min="5630" max="5630" width="12" style="472" customWidth="1"/>
    <col min="5631" max="5631" width="11.5703125" style="472" customWidth="1"/>
    <col min="5632" max="5632" width="11.7109375" style="472" customWidth="1"/>
    <col min="5633" max="5633" width="17.5703125" style="472" customWidth="1"/>
    <col min="5634" max="5634" width="6.42578125" style="472" customWidth="1"/>
    <col min="5635" max="5635" width="29.28515625" style="472" customWidth="1"/>
    <col min="5636" max="5636" width="18.85546875" style="472" customWidth="1"/>
    <col min="5637" max="5878" width="9.140625" style="472"/>
    <col min="5879" max="5879" width="11.7109375" style="472" customWidth="1"/>
    <col min="5880" max="5880" width="16.7109375" style="472" customWidth="1"/>
    <col min="5881" max="5881" width="14.42578125" style="472" customWidth="1"/>
    <col min="5882" max="5882" width="13.140625" style="472" customWidth="1"/>
    <col min="5883" max="5883" width="13.28515625" style="472" customWidth="1"/>
    <col min="5884" max="5884" width="11.85546875" style="472" customWidth="1"/>
    <col min="5885" max="5885" width="16" style="472" customWidth="1"/>
    <col min="5886" max="5886" width="12" style="472" customWidth="1"/>
    <col min="5887" max="5887" width="11.5703125" style="472" customWidth="1"/>
    <col min="5888" max="5888" width="11.7109375" style="472" customWidth="1"/>
    <col min="5889" max="5889" width="17.5703125" style="472" customWidth="1"/>
    <col min="5890" max="5890" width="6.42578125" style="472" customWidth="1"/>
    <col min="5891" max="5891" width="29.28515625" style="472" customWidth="1"/>
    <col min="5892" max="5892" width="18.85546875" style="472" customWidth="1"/>
    <col min="5893" max="6134" width="9.140625" style="472"/>
    <col min="6135" max="6135" width="11.7109375" style="472" customWidth="1"/>
    <col min="6136" max="6136" width="16.7109375" style="472" customWidth="1"/>
    <col min="6137" max="6137" width="14.42578125" style="472" customWidth="1"/>
    <col min="6138" max="6138" width="13.140625" style="472" customWidth="1"/>
    <col min="6139" max="6139" width="13.28515625" style="472" customWidth="1"/>
    <col min="6140" max="6140" width="11.85546875" style="472" customWidth="1"/>
    <col min="6141" max="6141" width="16" style="472" customWidth="1"/>
    <col min="6142" max="6142" width="12" style="472" customWidth="1"/>
    <col min="6143" max="6143" width="11.5703125" style="472" customWidth="1"/>
    <col min="6144" max="6144" width="11.7109375" style="472" customWidth="1"/>
    <col min="6145" max="6145" width="17.5703125" style="472" customWidth="1"/>
    <col min="6146" max="6146" width="6.42578125" style="472" customWidth="1"/>
    <col min="6147" max="6147" width="29.28515625" style="472" customWidth="1"/>
    <col min="6148" max="6148" width="18.85546875" style="472" customWidth="1"/>
    <col min="6149" max="6390" width="9.140625" style="472"/>
    <col min="6391" max="6391" width="11.7109375" style="472" customWidth="1"/>
    <col min="6392" max="6392" width="16.7109375" style="472" customWidth="1"/>
    <col min="6393" max="6393" width="14.42578125" style="472" customWidth="1"/>
    <col min="6394" max="6394" width="13.140625" style="472" customWidth="1"/>
    <col min="6395" max="6395" width="13.28515625" style="472" customWidth="1"/>
    <col min="6396" max="6396" width="11.85546875" style="472" customWidth="1"/>
    <col min="6397" max="6397" width="16" style="472" customWidth="1"/>
    <col min="6398" max="6398" width="12" style="472" customWidth="1"/>
    <col min="6399" max="6399" width="11.5703125" style="472" customWidth="1"/>
    <col min="6400" max="6400" width="11.7109375" style="472" customWidth="1"/>
    <col min="6401" max="6401" width="17.5703125" style="472" customWidth="1"/>
    <col min="6402" max="6402" width="6.42578125" style="472" customWidth="1"/>
    <col min="6403" max="6403" width="29.28515625" style="472" customWidth="1"/>
    <col min="6404" max="6404" width="18.85546875" style="472" customWidth="1"/>
    <col min="6405" max="6646" width="9.140625" style="472"/>
    <col min="6647" max="6647" width="11.7109375" style="472" customWidth="1"/>
    <col min="6648" max="6648" width="16.7109375" style="472" customWidth="1"/>
    <col min="6649" max="6649" width="14.42578125" style="472" customWidth="1"/>
    <col min="6650" max="6650" width="13.140625" style="472" customWidth="1"/>
    <col min="6651" max="6651" width="13.28515625" style="472" customWidth="1"/>
    <col min="6652" max="6652" width="11.85546875" style="472" customWidth="1"/>
    <col min="6653" max="6653" width="16" style="472" customWidth="1"/>
    <col min="6654" max="6654" width="12" style="472" customWidth="1"/>
    <col min="6655" max="6655" width="11.5703125" style="472" customWidth="1"/>
    <col min="6656" max="6656" width="11.7109375" style="472" customWidth="1"/>
    <col min="6657" max="6657" width="17.5703125" style="472" customWidth="1"/>
    <col min="6658" max="6658" width="6.42578125" style="472" customWidth="1"/>
    <col min="6659" max="6659" width="29.28515625" style="472" customWidth="1"/>
    <col min="6660" max="6660" width="18.85546875" style="472" customWidth="1"/>
    <col min="6661" max="6902" width="9.140625" style="472"/>
    <col min="6903" max="6903" width="11.7109375" style="472" customWidth="1"/>
    <col min="6904" max="6904" width="16.7109375" style="472" customWidth="1"/>
    <col min="6905" max="6905" width="14.42578125" style="472" customWidth="1"/>
    <col min="6906" max="6906" width="13.140625" style="472" customWidth="1"/>
    <col min="6907" max="6907" width="13.28515625" style="472" customWidth="1"/>
    <col min="6908" max="6908" width="11.85546875" style="472" customWidth="1"/>
    <col min="6909" max="6909" width="16" style="472" customWidth="1"/>
    <col min="6910" max="6910" width="12" style="472" customWidth="1"/>
    <col min="6911" max="6911" width="11.5703125" style="472" customWidth="1"/>
    <col min="6912" max="6912" width="11.7109375" style="472" customWidth="1"/>
    <col min="6913" max="6913" width="17.5703125" style="472" customWidth="1"/>
    <col min="6914" max="6914" width="6.42578125" style="472" customWidth="1"/>
    <col min="6915" max="6915" width="29.28515625" style="472" customWidth="1"/>
    <col min="6916" max="6916" width="18.85546875" style="472" customWidth="1"/>
    <col min="6917" max="7158" width="9.140625" style="472"/>
    <col min="7159" max="7159" width="11.7109375" style="472" customWidth="1"/>
    <col min="7160" max="7160" width="16.7109375" style="472" customWidth="1"/>
    <col min="7161" max="7161" width="14.42578125" style="472" customWidth="1"/>
    <col min="7162" max="7162" width="13.140625" style="472" customWidth="1"/>
    <col min="7163" max="7163" width="13.28515625" style="472" customWidth="1"/>
    <col min="7164" max="7164" width="11.85546875" style="472" customWidth="1"/>
    <col min="7165" max="7165" width="16" style="472" customWidth="1"/>
    <col min="7166" max="7166" width="12" style="472" customWidth="1"/>
    <col min="7167" max="7167" width="11.5703125" style="472" customWidth="1"/>
    <col min="7168" max="7168" width="11.7109375" style="472" customWidth="1"/>
    <col min="7169" max="7169" width="17.5703125" style="472" customWidth="1"/>
    <col min="7170" max="7170" width="6.42578125" style="472" customWidth="1"/>
    <col min="7171" max="7171" width="29.28515625" style="472" customWidth="1"/>
    <col min="7172" max="7172" width="18.85546875" style="472" customWidth="1"/>
    <col min="7173" max="7414" width="9.140625" style="472"/>
    <col min="7415" max="7415" width="11.7109375" style="472" customWidth="1"/>
    <col min="7416" max="7416" width="16.7109375" style="472" customWidth="1"/>
    <col min="7417" max="7417" width="14.42578125" style="472" customWidth="1"/>
    <col min="7418" max="7418" width="13.140625" style="472" customWidth="1"/>
    <col min="7419" max="7419" width="13.28515625" style="472" customWidth="1"/>
    <col min="7420" max="7420" width="11.85546875" style="472" customWidth="1"/>
    <col min="7421" max="7421" width="16" style="472" customWidth="1"/>
    <col min="7422" max="7422" width="12" style="472" customWidth="1"/>
    <col min="7423" max="7423" width="11.5703125" style="472" customWidth="1"/>
    <col min="7424" max="7424" width="11.7109375" style="472" customWidth="1"/>
    <col min="7425" max="7425" width="17.5703125" style="472" customWidth="1"/>
    <col min="7426" max="7426" width="6.42578125" style="472" customWidth="1"/>
    <col min="7427" max="7427" width="29.28515625" style="472" customWidth="1"/>
    <col min="7428" max="7428" width="18.85546875" style="472" customWidth="1"/>
    <col min="7429" max="7670" width="9.140625" style="472"/>
    <col min="7671" max="7671" width="11.7109375" style="472" customWidth="1"/>
    <col min="7672" max="7672" width="16.7109375" style="472" customWidth="1"/>
    <col min="7673" max="7673" width="14.42578125" style="472" customWidth="1"/>
    <col min="7674" max="7674" width="13.140625" style="472" customWidth="1"/>
    <col min="7675" max="7675" width="13.28515625" style="472" customWidth="1"/>
    <col min="7676" max="7676" width="11.85546875" style="472" customWidth="1"/>
    <col min="7677" max="7677" width="16" style="472" customWidth="1"/>
    <col min="7678" max="7678" width="12" style="472" customWidth="1"/>
    <col min="7679" max="7679" width="11.5703125" style="472" customWidth="1"/>
    <col min="7680" max="7680" width="11.7109375" style="472" customWidth="1"/>
    <col min="7681" max="7681" width="17.5703125" style="472" customWidth="1"/>
    <col min="7682" max="7682" width="6.42578125" style="472" customWidth="1"/>
    <col min="7683" max="7683" width="29.28515625" style="472" customWidth="1"/>
    <col min="7684" max="7684" width="18.85546875" style="472" customWidth="1"/>
    <col min="7685" max="7926" width="9.140625" style="472"/>
    <col min="7927" max="7927" width="11.7109375" style="472" customWidth="1"/>
    <col min="7928" max="7928" width="16.7109375" style="472" customWidth="1"/>
    <col min="7929" max="7929" width="14.42578125" style="472" customWidth="1"/>
    <col min="7930" max="7930" width="13.140625" style="472" customWidth="1"/>
    <col min="7931" max="7931" width="13.28515625" style="472" customWidth="1"/>
    <col min="7932" max="7932" width="11.85546875" style="472" customWidth="1"/>
    <col min="7933" max="7933" width="16" style="472" customWidth="1"/>
    <col min="7934" max="7934" width="12" style="472" customWidth="1"/>
    <col min="7935" max="7935" width="11.5703125" style="472" customWidth="1"/>
    <col min="7936" max="7936" width="11.7109375" style="472" customWidth="1"/>
    <col min="7937" max="7937" width="17.5703125" style="472" customWidth="1"/>
    <col min="7938" max="7938" width="6.42578125" style="472" customWidth="1"/>
    <col min="7939" max="7939" width="29.28515625" style="472" customWidth="1"/>
    <col min="7940" max="7940" width="18.85546875" style="472" customWidth="1"/>
    <col min="7941" max="8182" width="9.140625" style="472"/>
    <col min="8183" max="8183" width="11.7109375" style="472" customWidth="1"/>
    <col min="8184" max="8184" width="16.7109375" style="472" customWidth="1"/>
    <col min="8185" max="8185" width="14.42578125" style="472" customWidth="1"/>
    <col min="8186" max="8186" width="13.140625" style="472" customWidth="1"/>
    <col min="8187" max="8187" width="13.28515625" style="472" customWidth="1"/>
    <col min="8188" max="8188" width="11.85546875" style="472" customWidth="1"/>
    <col min="8189" max="8189" width="16" style="472" customWidth="1"/>
    <col min="8190" max="8190" width="12" style="472" customWidth="1"/>
    <col min="8191" max="8191" width="11.5703125" style="472" customWidth="1"/>
    <col min="8192" max="8192" width="11.7109375" style="472" customWidth="1"/>
    <col min="8193" max="8193" width="17.5703125" style="472" customWidth="1"/>
    <col min="8194" max="8194" width="6.42578125" style="472" customWidth="1"/>
    <col min="8195" max="8195" width="29.28515625" style="472" customWidth="1"/>
    <col min="8196" max="8196" width="18.85546875" style="472" customWidth="1"/>
    <col min="8197" max="8438" width="9.140625" style="472"/>
    <col min="8439" max="8439" width="11.7109375" style="472" customWidth="1"/>
    <col min="8440" max="8440" width="16.7109375" style="472" customWidth="1"/>
    <col min="8441" max="8441" width="14.42578125" style="472" customWidth="1"/>
    <col min="8442" max="8442" width="13.140625" style="472" customWidth="1"/>
    <col min="8443" max="8443" width="13.28515625" style="472" customWidth="1"/>
    <col min="8444" max="8444" width="11.85546875" style="472" customWidth="1"/>
    <col min="8445" max="8445" width="16" style="472" customWidth="1"/>
    <col min="8446" max="8446" width="12" style="472" customWidth="1"/>
    <col min="8447" max="8447" width="11.5703125" style="472" customWidth="1"/>
    <col min="8448" max="8448" width="11.7109375" style="472" customWidth="1"/>
    <col min="8449" max="8449" width="17.5703125" style="472" customWidth="1"/>
    <col min="8450" max="8450" width="6.42578125" style="472" customWidth="1"/>
    <col min="8451" max="8451" width="29.28515625" style="472" customWidth="1"/>
    <col min="8452" max="8452" width="18.85546875" style="472" customWidth="1"/>
    <col min="8453" max="8694" width="9.140625" style="472"/>
    <col min="8695" max="8695" width="11.7109375" style="472" customWidth="1"/>
    <col min="8696" max="8696" width="16.7109375" style="472" customWidth="1"/>
    <col min="8697" max="8697" width="14.42578125" style="472" customWidth="1"/>
    <col min="8698" max="8698" width="13.140625" style="472" customWidth="1"/>
    <col min="8699" max="8699" width="13.28515625" style="472" customWidth="1"/>
    <col min="8700" max="8700" width="11.85546875" style="472" customWidth="1"/>
    <col min="8701" max="8701" width="16" style="472" customWidth="1"/>
    <col min="8702" max="8702" width="12" style="472" customWidth="1"/>
    <col min="8703" max="8703" width="11.5703125" style="472" customWidth="1"/>
    <col min="8704" max="8704" width="11.7109375" style="472" customWidth="1"/>
    <col min="8705" max="8705" width="17.5703125" style="472" customWidth="1"/>
    <col min="8706" max="8706" width="6.42578125" style="472" customWidth="1"/>
    <col min="8707" max="8707" width="29.28515625" style="472" customWidth="1"/>
    <col min="8708" max="8708" width="18.85546875" style="472" customWidth="1"/>
    <col min="8709" max="8950" width="9.140625" style="472"/>
    <col min="8951" max="8951" width="11.7109375" style="472" customWidth="1"/>
    <col min="8952" max="8952" width="16.7109375" style="472" customWidth="1"/>
    <col min="8953" max="8953" width="14.42578125" style="472" customWidth="1"/>
    <col min="8954" max="8954" width="13.140625" style="472" customWidth="1"/>
    <col min="8955" max="8955" width="13.28515625" style="472" customWidth="1"/>
    <col min="8956" max="8956" width="11.85546875" style="472" customWidth="1"/>
    <col min="8957" max="8957" width="16" style="472" customWidth="1"/>
    <col min="8958" max="8958" width="12" style="472" customWidth="1"/>
    <col min="8959" max="8959" width="11.5703125" style="472" customWidth="1"/>
    <col min="8960" max="8960" width="11.7109375" style="472" customWidth="1"/>
    <col min="8961" max="8961" width="17.5703125" style="472" customWidth="1"/>
    <col min="8962" max="8962" width="6.42578125" style="472" customWidth="1"/>
    <col min="8963" max="8963" width="29.28515625" style="472" customWidth="1"/>
    <col min="8964" max="8964" width="18.85546875" style="472" customWidth="1"/>
    <col min="8965" max="9206" width="9.140625" style="472"/>
    <col min="9207" max="9207" width="11.7109375" style="472" customWidth="1"/>
    <col min="9208" max="9208" width="16.7109375" style="472" customWidth="1"/>
    <col min="9209" max="9209" width="14.42578125" style="472" customWidth="1"/>
    <col min="9210" max="9210" width="13.140625" style="472" customWidth="1"/>
    <col min="9211" max="9211" width="13.28515625" style="472" customWidth="1"/>
    <col min="9212" max="9212" width="11.85546875" style="472" customWidth="1"/>
    <col min="9213" max="9213" width="16" style="472" customWidth="1"/>
    <col min="9214" max="9214" width="12" style="472" customWidth="1"/>
    <col min="9215" max="9215" width="11.5703125" style="472" customWidth="1"/>
    <col min="9216" max="9216" width="11.7109375" style="472" customWidth="1"/>
    <col min="9217" max="9217" width="17.5703125" style="472" customWidth="1"/>
    <col min="9218" max="9218" width="6.42578125" style="472" customWidth="1"/>
    <col min="9219" max="9219" width="29.28515625" style="472" customWidth="1"/>
    <col min="9220" max="9220" width="18.85546875" style="472" customWidth="1"/>
    <col min="9221" max="9462" width="9.140625" style="472"/>
    <col min="9463" max="9463" width="11.7109375" style="472" customWidth="1"/>
    <col min="9464" max="9464" width="16.7109375" style="472" customWidth="1"/>
    <col min="9465" max="9465" width="14.42578125" style="472" customWidth="1"/>
    <col min="9466" max="9466" width="13.140625" style="472" customWidth="1"/>
    <col min="9467" max="9467" width="13.28515625" style="472" customWidth="1"/>
    <col min="9468" max="9468" width="11.85546875" style="472" customWidth="1"/>
    <col min="9469" max="9469" width="16" style="472" customWidth="1"/>
    <col min="9470" max="9470" width="12" style="472" customWidth="1"/>
    <col min="9471" max="9471" width="11.5703125" style="472" customWidth="1"/>
    <col min="9472" max="9472" width="11.7109375" style="472" customWidth="1"/>
    <col min="9473" max="9473" width="17.5703125" style="472" customWidth="1"/>
    <col min="9474" max="9474" width="6.42578125" style="472" customWidth="1"/>
    <col min="9475" max="9475" width="29.28515625" style="472" customWidth="1"/>
    <col min="9476" max="9476" width="18.85546875" style="472" customWidth="1"/>
    <col min="9477" max="9718" width="9.140625" style="472"/>
    <col min="9719" max="9719" width="11.7109375" style="472" customWidth="1"/>
    <col min="9720" max="9720" width="16.7109375" style="472" customWidth="1"/>
    <col min="9721" max="9721" width="14.42578125" style="472" customWidth="1"/>
    <col min="9722" max="9722" width="13.140625" style="472" customWidth="1"/>
    <col min="9723" max="9723" width="13.28515625" style="472" customWidth="1"/>
    <col min="9724" max="9724" width="11.85546875" style="472" customWidth="1"/>
    <col min="9725" max="9725" width="16" style="472" customWidth="1"/>
    <col min="9726" max="9726" width="12" style="472" customWidth="1"/>
    <col min="9727" max="9727" width="11.5703125" style="472" customWidth="1"/>
    <col min="9728" max="9728" width="11.7109375" style="472" customWidth="1"/>
    <col min="9729" max="9729" width="17.5703125" style="472" customWidth="1"/>
    <col min="9730" max="9730" width="6.42578125" style="472" customWidth="1"/>
    <col min="9731" max="9731" width="29.28515625" style="472" customWidth="1"/>
    <col min="9732" max="9732" width="18.85546875" style="472" customWidth="1"/>
    <col min="9733" max="9974" width="9.140625" style="472"/>
    <col min="9975" max="9975" width="11.7109375" style="472" customWidth="1"/>
    <col min="9976" max="9976" width="16.7109375" style="472" customWidth="1"/>
    <col min="9977" max="9977" width="14.42578125" style="472" customWidth="1"/>
    <col min="9978" max="9978" width="13.140625" style="472" customWidth="1"/>
    <col min="9979" max="9979" width="13.28515625" style="472" customWidth="1"/>
    <col min="9980" max="9980" width="11.85546875" style="472" customWidth="1"/>
    <col min="9981" max="9981" width="16" style="472" customWidth="1"/>
    <col min="9982" max="9982" width="12" style="472" customWidth="1"/>
    <col min="9983" max="9983" width="11.5703125" style="472" customWidth="1"/>
    <col min="9984" max="9984" width="11.7109375" style="472" customWidth="1"/>
    <col min="9985" max="9985" width="17.5703125" style="472" customWidth="1"/>
    <col min="9986" max="9986" width="6.42578125" style="472" customWidth="1"/>
    <col min="9987" max="9987" width="29.28515625" style="472" customWidth="1"/>
    <col min="9988" max="9988" width="18.85546875" style="472" customWidth="1"/>
    <col min="9989" max="10230" width="9.140625" style="472"/>
    <col min="10231" max="10231" width="11.7109375" style="472" customWidth="1"/>
    <col min="10232" max="10232" width="16.7109375" style="472" customWidth="1"/>
    <col min="10233" max="10233" width="14.42578125" style="472" customWidth="1"/>
    <col min="10234" max="10234" width="13.140625" style="472" customWidth="1"/>
    <col min="10235" max="10235" width="13.28515625" style="472" customWidth="1"/>
    <col min="10236" max="10236" width="11.85546875" style="472" customWidth="1"/>
    <col min="10237" max="10237" width="16" style="472" customWidth="1"/>
    <col min="10238" max="10238" width="12" style="472" customWidth="1"/>
    <col min="10239" max="10239" width="11.5703125" style="472" customWidth="1"/>
    <col min="10240" max="10240" width="11.7109375" style="472" customWidth="1"/>
    <col min="10241" max="10241" width="17.5703125" style="472" customWidth="1"/>
    <col min="10242" max="10242" width="6.42578125" style="472" customWidth="1"/>
    <col min="10243" max="10243" width="29.28515625" style="472" customWidth="1"/>
    <col min="10244" max="10244" width="18.85546875" style="472" customWidth="1"/>
    <col min="10245" max="10486" width="9.140625" style="472"/>
    <col min="10487" max="10487" width="11.7109375" style="472" customWidth="1"/>
    <col min="10488" max="10488" width="16.7109375" style="472" customWidth="1"/>
    <col min="10489" max="10489" width="14.42578125" style="472" customWidth="1"/>
    <col min="10490" max="10490" width="13.140625" style="472" customWidth="1"/>
    <col min="10491" max="10491" width="13.28515625" style="472" customWidth="1"/>
    <col min="10492" max="10492" width="11.85546875" style="472" customWidth="1"/>
    <col min="10493" max="10493" width="16" style="472" customWidth="1"/>
    <col min="10494" max="10494" width="12" style="472" customWidth="1"/>
    <col min="10495" max="10495" width="11.5703125" style="472" customWidth="1"/>
    <col min="10496" max="10496" width="11.7109375" style="472" customWidth="1"/>
    <col min="10497" max="10497" width="17.5703125" style="472" customWidth="1"/>
    <col min="10498" max="10498" width="6.42578125" style="472" customWidth="1"/>
    <col min="10499" max="10499" width="29.28515625" style="472" customWidth="1"/>
    <col min="10500" max="10500" width="18.85546875" style="472" customWidth="1"/>
    <col min="10501" max="10742" width="9.140625" style="472"/>
    <col min="10743" max="10743" width="11.7109375" style="472" customWidth="1"/>
    <col min="10744" max="10744" width="16.7109375" style="472" customWidth="1"/>
    <col min="10745" max="10745" width="14.42578125" style="472" customWidth="1"/>
    <col min="10746" max="10746" width="13.140625" style="472" customWidth="1"/>
    <col min="10747" max="10747" width="13.28515625" style="472" customWidth="1"/>
    <col min="10748" max="10748" width="11.85546875" style="472" customWidth="1"/>
    <col min="10749" max="10749" width="16" style="472" customWidth="1"/>
    <col min="10750" max="10750" width="12" style="472" customWidth="1"/>
    <col min="10751" max="10751" width="11.5703125" style="472" customWidth="1"/>
    <col min="10752" max="10752" width="11.7109375" style="472" customWidth="1"/>
    <col min="10753" max="10753" width="17.5703125" style="472" customWidth="1"/>
    <col min="10754" max="10754" width="6.42578125" style="472" customWidth="1"/>
    <col min="10755" max="10755" width="29.28515625" style="472" customWidth="1"/>
    <col min="10756" max="10756" width="18.85546875" style="472" customWidth="1"/>
    <col min="10757" max="10998" width="9.140625" style="472"/>
    <col min="10999" max="10999" width="11.7109375" style="472" customWidth="1"/>
    <col min="11000" max="11000" width="16.7109375" style="472" customWidth="1"/>
    <col min="11001" max="11001" width="14.42578125" style="472" customWidth="1"/>
    <col min="11002" max="11002" width="13.140625" style="472" customWidth="1"/>
    <col min="11003" max="11003" width="13.28515625" style="472" customWidth="1"/>
    <col min="11004" max="11004" width="11.85546875" style="472" customWidth="1"/>
    <col min="11005" max="11005" width="16" style="472" customWidth="1"/>
    <col min="11006" max="11006" width="12" style="472" customWidth="1"/>
    <col min="11007" max="11007" width="11.5703125" style="472" customWidth="1"/>
    <col min="11008" max="11008" width="11.7109375" style="472" customWidth="1"/>
    <col min="11009" max="11009" width="17.5703125" style="472" customWidth="1"/>
    <col min="11010" max="11010" width="6.42578125" style="472" customWidth="1"/>
    <col min="11011" max="11011" width="29.28515625" style="472" customWidth="1"/>
    <col min="11012" max="11012" width="18.85546875" style="472" customWidth="1"/>
    <col min="11013" max="11254" width="9.140625" style="472"/>
    <col min="11255" max="11255" width="11.7109375" style="472" customWidth="1"/>
    <col min="11256" max="11256" width="16.7109375" style="472" customWidth="1"/>
    <col min="11257" max="11257" width="14.42578125" style="472" customWidth="1"/>
    <col min="11258" max="11258" width="13.140625" style="472" customWidth="1"/>
    <col min="11259" max="11259" width="13.28515625" style="472" customWidth="1"/>
    <col min="11260" max="11260" width="11.85546875" style="472" customWidth="1"/>
    <col min="11261" max="11261" width="16" style="472" customWidth="1"/>
    <col min="11262" max="11262" width="12" style="472" customWidth="1"/>
    <col min="11263" max="11263" width="11.5703125" style="472" customWidth="1"/>
    <col min="11264" max="11264" width="11.7109375" style="472" customWidth="1"/>
    <col min="11265" max="11265" width="17.5703125" style="472" customWidth="1"/>
    <col min="11266" max="11266" width="6.42578125" style="472" customWidth="1"/>
    <col min="11267" max="11267" width="29.28515625" style="472" customWidth="1"/>
    <col min="11268" max="11268" width="18.85546875" style="472" customWidth="1"/>
    <col min="11269" max="11510" width="9.140625" style="472"/>
    <col min="11511" max="11511" width="11.7109375" style="472" customWidth="1"/>
    <col min="11512" max="11512" width="16.7109375" style="472" customWidth="1"/>
    <col min="11513" max="11513" width="14.42578125" style="472" customWidth="1"/>
    <col min="11514" max="11514" width="13.140625" style="472" customWidth="1"/>
    <col min="11515" max="11515" width="13.28515625" style="472" customWidth="1"/>
    <col min="11516" max="11516" width="11.85546875" style="472" customWidth="1"/>
    <col min="11517" max="11517" width="16" style="472" customWidth="1"/>
    <col min="11518" max="11518" width="12" style="472" customWidth="1"/>
    <col min="11519" max="11519" width="11.5703125" style="472" customWidth="1"/>
    <col min="11520" max="11520" width="11.7109375" style="472" customWidth="1"/>
    <col min="11521" max="11521" width="17.5703125" style="472" customWidth="1"/>
    <col min="11522" max="11522" width="6.42578125" style="472" customWidth="1"/>
    <col min="11523" max="11523" width="29.28515625" style="472" customWidth="1"/>
    <col min="11524" max="11524" width="18.85546875" style="472" customWidth="1"/>
    <col min="11525" max="11766" width="9.140625" style="472"/>
    <col min="11767" max="11767" width="11.7109375" style="472" customWidth="1"/>
    <col min="11768" max="11768" width="16.7109375" style="472" customWidth="1"/>
    <col min="11769" max="11769" width="14.42578125" style="472" customWidth="1"/>
    <col min="11770" max="11770" width="13.140625" style="472" customWidth="1"/>
    <col min="11771" max="11771" width="13.28515625" style="472" customWidth="1"/>
    <col min="11772" max="11772" width="11.85546875" style="472" customWidth="1"/>
    <col min="11773" max="11773" width="16" style="472" customWidth="1"/>
    <col min="11774" max="11774" width="12" style="472" customWidth="1"/>
    <col min="11775" max="11775" width="11.5703125" style="472" customWidth="1"/>
    <col min="11776" max="11776" width="11.7109375" style="472" customWidth="1"/>
    <col min="11777" max="11777" width="17.5703125" style="472" customWidth="1"/>
    <col min="11778" max="11778" width="6.42578125" style="472" customWidth="1"/>
    <col min="11779" max="11779" width="29.28515625" style="472" customWidth="1"/>
    <col min="11780" max="11780" width="18.85546875" style="472" customWidth="1"/>
    <col min="11781" max="12022" width="9.140625" style="472"/>
    <col min="12023" max="12023" width="11.7109375" style="472" customWidth="1"/>
    <col min="12024" max="12024" width="16.7109375" style="472" customWidth="1"/>
    <col min="12025" max="12025" width="14.42578125" style="472" customWidth="1"/>
    <col min="12026" max="12026" width="13.140625" style="472" customWidth="1"/>
    <col min="12027" max="12027" width="13.28515625" style="472" customWidth="1"/>
    <col min="12028" max="12028" width="11.85546875" style="472" customWidth="1"/>
    <col min="12029" max="12029" width="16" style="472" customWidth="1"/>
    <col min="12030" max="12030" width="12" style="472" customWidth="1"/>
    <col min="12031" max="12031" width="11.5703125" style="472" customWidth="1"/>
    <col min="12032" max="12032" width="11.7109375" style="472" customWidth="1"/>
    <col min="12033" max="12033" width="17.5703125" style="472" customWidth="1"/>
    <col min="12034" max="12034" width="6.42578125" style="472" customWidth="1"/>
    <col min="12035" max="12035" width="29.28515625" style="472" customWidth="1"/>
    <col min="12036" max="12036" width="18.85546875" style="472" customWidth="1"/>
    <col min="12037" max="12278" width="9.140625" style="472"/>
    <col min="12279" max="12279" width="11.7109375" style="472" customWidth="1"/>
    <col min="12280" max="12280" width="16.7109375" style="472" customWidth="1"/>
    <col min="12281" max="12281" width="14.42578125" style="472" customWidth="1"/>
    <col min="12282" max="12282" width="13.140625" style="472" customWidth="1"/>
    <col min="12283" max="12283" width="13.28515625" style="472" customWidth="1"/>
    <col min="12284" max="12284" width="11.85546875" style="472" customWidth="1"/>
    <col min="12285" max="12285" width="16" style="472" customWidth="1"/>
    <col min="12286" max="12286" width="12" style="472" customWidth="1"/>
    <col min="12287" max="12287" width="11.5703125" style="472" customWidth="1"/>
    <col min="12288" max="12288" width="11.7109375" style="472" customWidth="1"/>
    <col min="12289" max="12289" width="17.5703125" style="472" customWidth="1"/>
    <col min="12290" max="12290" width="6.42578125" style="472" customWidth="1"/>
    <col min="12291" max="12291" width="29.28515625" style="472" customWidth="1"/>
    <col min="12292" max="12292" width="18.85546875" style="472" customWidth="1"/>
    <col min="12293" max="12534" width="9.140625" style="472"/>
    <col min="12535" max="12535" width="11.7109375" style="472" customWidth="1"/>
    <col min="12536" max="12536" width="16.7109375" style="472" customWidth="1"/>
    <col min="12537" max="12537" width="14.42578125" style="472" customWidth="1"/>
    <col min="12538" max="12538" width="13.140625" style="472" customWidth="1"/>
    <col min="12539" max="12539" width="13.28515625" style="472" customWidth="1"/>
    <col min="12540" max="12540" width="11.85546875" style="472" customWidth="1"/>
    <col min="12541" max="12541" width="16" style="472" customWidth="1"/>
    <col min="12542" max="12542" width="12" style="472" customWidth="1"/>
    <col min="12543" max="12543" width="11.5703125" style="472" customWidth="1"/>
    <col min="12544" max="12544" width="11.7109375" style="472" customWidth="1"/>
    <col min="12545" max="12545" width="17.5703125" style="472" customWidth="1"/>
    <col min="12546" max="12546" width="6.42578125" style="472" customWidth="1"/>
    <col min="12547" max="12547" width="29.28515625" style="472" customWidth="1"/>
    <col min="12548" max="12548" width="18.85546875" style="472" customWidth="1"/>
    <col min="12549" max="12790" width="9.140625" style="472"/>
    <col min="12791" max="12791" width="11.7109375" style="472" customWidth="1"/>
    <col min="12792" max="12792" width="16.7109375" style="472" customWidth="1"/>
    <col min="12793" max="12793" width="14.42578125" style="472" customWidth="1"/>
    <col min="12794" max="12794" width="13.140625" style="472" customWidth="1"/>
    <col min="12795" max="12795" width="13.28515625" style="472" customWidth="1"/>
    <col min="12796" max="12796" width="11.85546875" style="472" customWidth="1"/>
    <col min="12797" max="12797" width="16" style="472" customWidth="1"/>
    <col min="12798" max="12798" width="12" style="472" customWidth="1"/>
    <col min="12799" max="12799" width="11.5703125" style="472" customWidth="1"/>
    <col min="12800" max="12800" width="11.7109375" style="472" customWidth="1"/>
    <col min="12801" max="12801" width="17.5703125" style="472" customWidth="1"/>
    <col min="12802" max="12802" width="6.42578125" style="472" customWidth="1"/>
    <col min="12803" max="12803" width="29.28515625" style="472" customWidth="1"/>
    <col min="12804" max="12804" width="18.85546875" style="472" customWidth="1"/>
    <col min="12805" max="13046" width="9.140625" style="472"/>
    <col min="13047" max="13047" width="11.7109375" style="472" customWidth="1"/>
    <col min="13048" max="13048" width="16.7109375" style="472" customWidth="1"/>
    <col min="13049" max="13049" width="14.42578125" style="472" customWidth="1"/>
    <col min="13050" max="13050" width="13.140625" style="472" customWidth="1"/>
    <col min="13051" max="13051" width="13.28515625" style="472" customWidth="1"/>
    <col min="13052" max="13052" width="11.85546875" style="472" customWidth="1"/>
    <col min="13053" max="13053" width="16" style="472" customWidth="1"/>
    <col min="13054" max="13054" width="12" style="472" customWidth="1"/>
    <col min="13055" max="13055" width="11.5703125" style="472" customWidth="1"/>
    <col min="13056" max="13056" width="11.7109375" style="472" customWidth="1"/>
    <col min="13057" max="13057" width="17.5703125" style="472" customWidth="1"/>
    <col min="13058" max="13058" width="6.42578125" style="472" customWidth="1"/>
    <col min="13059" max="13059" width="29.28515625" style="472" customWidth="1"/>
    <col min="13060" max="13060" width="18.85546875" style="472" customWidth="1"/>
    <col min="13061" max="13302" width="9.140625" style="472"/>
    <col min="13303" max="13303" width="11.7109375" style="472" customWidth="1"/>
    <col min="13304" max="13304" width="16.7109375" style="472" customWidth="1"/>
    <col min="13305" max="13305" width="14.42578125" style="472" customWidth="1"/>
    <col min="13306" max="13306" width="13.140625" style="472" customWidth="1"/>
    <col min="13307" max="13307" width="13.28515625" style="472" customWidth="1"/>
    <col min="13308" max="13308" width="11.85546875" style="472" customWidth="1"/>
    <col min="13309" max="13309" width="16" style="472" customWidth="1"/>
    <col min="13310" max="13310" width="12" style="472" customWidth="1"/>
    <col min="13311" max="13311" width="11.5703125" style="472" customWidth="1"/>
    <col min="13312" max="13312" width="11.7109375" style="472" customWidth="1"/>
    <col min="13313" max="13313" width="17.5703125" style="472" customWidth="1"/>
    <col min="13314" max="13314" width="6.42578125" style="472" customWidth="1"/>
    <col min="13315" max="13315" width="29.28515625" style="472" customWidth="1"/>
    <col min="13316" max="13316" width="18.85546875" style="472" customWidth="1"/>
    <col min="13317" max="13558" width="9.140625" style="472"/>
    <col min="13559" max="13559" width="11.7109375" style="472" customWidth="1"/>
    <col min="13560" max="13560" width="16.7109375" style="472" customWidth="1"/>
    <col min="13561" max="13561" width="14.42578125" style="472" customWidth="1"/>
    <col min="13562" max="13562" width="13.140625" style="472" customWidth="1"/>
    <col min="13563" max="13563" width="13.28515625" style="472" customWidth="1"/>
    <col min="13564" max="13564" width="11.85546875" style="472" customWidth="1"/>
    <col min="13565" max="13565" width="16" style="472" customWidth="1"/>
    <col min="13566" max="13566" width="12" style="472" customWidth="1"/>
    <col min="13567" max="13567" width="11.5703125" style="472" customWidth="1"/>
    <col min="13568" max="13568" width="11.7109375" style="472" customWidth="1"/>
    <col min="13569" max="13569" width="17.5703125" style="472" customWidth="1"/>
    <col min="13570" max="13570" width="6.42578125" style="472" customWidth="1"/>
    <col min="13571" max="13571" width="29.28515625" style="472" customWidth="1"/>
    <col min="13572" max="13572" width="18.85546875" style="472" customWidth="1"/>
    <col min="13573" max="13814" width="9.140625" style="472"/>
    <col min="13815" max="13815" width="11.7109375" style="472" customWidth="1"/>
    <col min="13816" max="13816" width="16.7109375" style="472" customWidth="1"/>
    <col min="13817" max="13817" width="14.42578125" style="472" customWidth="1"/>
    <col min="13818" max="13818" width="13.140625" style="472" customWidth="1"/>
    <col min="13819" max="13819" width="13.28515625" style="472" customWidth="1"/>
    <col min="13820" max="13820" width="11.85546875" style="472" customWidth="1"/>
    <col min="13821" max="13821" width="16" style="472" customWidth="1"/>
    <col min="13822" max="13822" width="12" style="472" customWidth="1"/>
    <col min="13823" max="13823" width="11.5703125" style="472" customWidth="1"/>
    <col min="13824" max="13824" width="11.7109375" style="472" customWidth="1"/>
    <col min="13825" max="13825" width="17.5703125" style="472" customWidth="1"/>
    <col min="13826" max="13826" width="6.42578125" style="472" customWidth="1"/>
    <col min="13827" max="13827" width="29.28515625" style="472" customWidth="1"/>
    <col min="13828" max="13828" width="18.85546875" style="472" customWidth="1"/>
    <col min="13829" max="14070" width="9.140625" style="472"/>
    <col min="14071" max="14071" width="11.7109375" style="472" customWidth="1"/>
    <col min="14072" max="14072" width="16.7109375" style="472" customWidth="1"/>
    <col min="14073" max="14073" width="14.42578125" style="472" customWidth="1"/>
    <col min="14074" max="14074" width="13.140625" style="472" customWidth="1"/>
    <col min="14075" max="14075" width="13.28515625" style="472" customWidth="1"/>
    <col min="14076" max="14076" width="11.85546875" style="472" customWidth="1"/>
    <col min="14077" max="14077" width="16" style="472" customWidth="1"/>
    <col min="14078" max="14078" width="12" style="472" customWidth="1"/>
    <col min="14079" max="14079" width="11.5703125" style="472" customWidth="1"/>
    <col min="14080" max="14080" width="11.7109375" style="472" customWidth="1"/>
    <col min="14081" max="14081" width="17.5703125" style="472" customWidth="1"/>
    <col min="14082" max="14082" width="6.42578125" style="472" customWidth="1"/>
    <col min="14083" max="14083" width="29.28515625" style="472" customWidth="1"/>
    <col min="14084" max="14084" width="18.85546875" style="472" customWidth="1"/>
    <col min="14085" max="14326" width="9.140625" style="472"/>
    <col min="14327" max="14327" width="11.7109375" style="472" customWidth="1"/>
    <col min="14328" max="14328" width="16.7109375" style="472" customWidth="1"/>
    <col min="14329" max="14329" width="14.42578125" style="472" customWidth="1"/>
    <col min="14330" max="14330" width="13.140625" style="472" customWidth="1"/>
    <col min="14331" max="14331" width="13.28515625" style="472" customWidth="1"/>
    <col min="14332" max="14332" width="11.85546875" style="472" customWidth="1"/>
    <col min="14333" max="14333" width="16" style="472" customWidth="1"/>
    <col min="14334" max="14334" width="12" style="472" customWidth="1"/>
    <col min="14335" max="14335" width="11.5703125" style="472" customWidth="1"/>
    <col min="14336" max="14336" width="11.7109375" style="472" customWidth="1"/>
    <col min="14337" max="14337" width="17.5703125" style="472" customWidth="1"/>
    <col min="14338" max="14338" width="6.42578125" style="472" customWidth="1"/>
    <col min="14339" max="14339" width="29.28515625" style="472" customWidth="1"/>
    <col min="14340" max="14340" width="18.85546875" style="472" customWidth="1"/>
    <col min="14341" max="14582" width="9.140625" style="472"/>
    <col min="14583" max="14583" width="11.7109375" style="472" customWidth="1"/>
    <col min="14584" max="14584" width="16.7109375" style="472" customWidth="1"/>
    <col min="14585" max="14585" width="14.42578125" style="472" customWidth="1"/>
    <col min="14586" max="14586" width="13.140625" style="472" customWidth="1"/>
    <col min="14587" max="14587" width="13.28515625" style="472" customWidth="1"/>
    <col min="14588" max="14588" width="11.85546875" style="472" customWidth="1"/>
    <col min="14589" max="14589" width="16" style="472" customWidth="1"/>
    <col min="14590" max="14590" width="12" style="472" customWidth="1"/>
    <col min="14591" max="14591" width="11.5703125" style="472" customWidth="1"/>
    <col min="14592" max="14592" width="11.7109375" style="472" customWidth="1"/>
    <col min="14593" max="14593" width="17.5703125" style="472" customWidth="1"/>
    <col min="14594" max="14594" width="6.42578125" style="472" customWidth="1"/>
    <col min="14595" max="14595" width="29.28515625" style="472" customWidth="1"/>
    <col min="14596" max="14596" width="18.85546875" style="472" customWidth="1"/>
    <col min="14597" max="14838" width="9.140625" style="472"/>
    <col min="14839" max="14839" width="11.7109375" style="472" customWidth="1"/>
    <col min="14840" max="14840" width="16.7109375" style="472" customWidth="1"/>
    <col min="14841" max="14841" width="14.42578125" style="472" customWidth="1"/>
    <col min="14842" max="14842" width="13.140625" style="472" customWidth="1"/>
    <col min="14843" max="14843" width="13.28515625" style="472" customWidth="1"/>
    <col min="14844" max="14844" width="11.85546875" style="472" customWidth="1"/>
    <col min="14845" max="14845" width="16" style="472" customWidth="1"/>
    <col min="14846" max="14846" width="12" style="472" customWidth="1"/>
    <col min="14847" max="14847" width="11.5703125" style="472" customWidth="1"/>
    <col min="14848" max="14848" width="11.7109375" style="472" customWidth="1"/>
    <col min="14849" max="14849" width="17.5703125" style="472" customWidth="1"/>
    <col min="14850" max="14850" width="6.42578125" style="472" customWidth="1"/>
    <col min="14851" max="14851" width="29.28515625" style="472" customWidth="1"/>
    <col min="14852" max="14852" width="18.85546875" style="472" customWidth="1"/>
    <col min="14853" max="15094" width="9.140625" style="472"/>
    <col min="15095" max="15095" width="11.7109375" style="472" customWidth="1"/>
    <col min="15096" max="15096" width="16.7109375" style="472" customWidth="1"/>
    <col min="15097" max="15097" width="14.42578125" style="472" customWidth="1"/>
    <col min="15098" max="15098" width="13.140625" style="472" customWidth="1"/>
    <col min="15099" max="15099" width="13.28515625" style="472" customWidth="1"/>
    <col min="15100" max="15100" width="11.85546875" style="472" customWidth="1"/>
    <col min="15101" max="15101" width="16" style="472" customWidth="1"/>
    <col min="15102" max="15102" width="12" style="472" customWidth="1"/>
    <col min="15103" max="15103" width="11.5703125" style="472" customWidth="1"/>
    <col min="15104" max="15104" width="11.7109375" style="472" customWidth="1"/>
    <col min="15105" max="15105" width="17.5703125" style="472" customWidth="1"/>
    <col min="15106" max="15106" width="6.42578125" style="472" customWidth="1"/>
    <col min="15107" max="15107" width="29.28515625" style="472" customWidth="1"/>
    <col min="15108" max="15108" width="18.85546875" style="472" customWidth="1"/>
    <col min="15109" max="15350" width="9.140625" style="472"/>
    <col min="15351" max="15351" width="11.7109375" style="472" customWidth="1"/>
    <col min="15352" max="15352" width="16.7109375" style="472" customWidth="1"/>
    <col min="15353" max="15353" width="14.42578125" style="472" customWidth="1"/>
    <col min="15354" max="15354" width="13.140625" style="472" customWidth="1"/>
    <col min="15355" max="15355" width="13.28515625" style="472" customWidth="1"/>
    <col min="15356" max="15356" width="11.85546875" style="472" customWidth="1"/>
    <col min="15357" max="15357" width="16" style="472" customWidth="1"/>
    <col min="15358" max="15358" width="12" style="472" customWidth="1"/>
    <col min="15359" max="15359" width="11.5703125" style="472" customWidth="1"/>
    <col min="15360" max="15360" width="11.7109375" style="472" customWidth="1"/>
    <col min="15361" max="15361" width="17.5703125" style="472" customWidth="1"/>
    <col min="15362" max="15362" width="6.42578125" style="472" customWidth="1"/>
    <col min="15363" max="15363" width="29.28515625" style="472" customWidth="1"/>
    <col min="15364" max="15364" width="18.85546875" style="472" customWidth="1"/>
    <col min="15365" max="15606" width="9.140625" style="472"/>
    <col min="15607" max="15607" width="11.7109375" style="472" customWidth="1"/>
    <col min="15608" max="15608" width="16.7109375" style="472" customWidth="1"/>
    <col min="15609" max="15609" width="14.42578125" style="472" customWidth="1"/>
    <col min="15610" max="15610" width="13.140625" style="472" customWidth="1"/>
    <col min="15611" max="15611" width="13.28515625" style="472" customWidth="1"/>
    <col min="15612" max="15612" width="11.85546875" style="472" customWidth="1"/>
    <col min="15613" max="15613" width="16" style="472" customWidth="1"/>
    <col min="15614" max="15614" width="12" style="472" customWidth="1"/>
    <col min="15615" max="15615" width="11.5703125" style="472" customWidth="1"/>
    <col min="15616" max="15616" width="11.7109375" style="472" customWidth="1"/>
    <col min="15617" max="15617" width="17.5703125" style="472" customWidth="1"/>
    <col min="15618" max="15618" width="6.42578125" style="472" customWidth="1"/>
    <col min="15619" max="15619" width="29.28515625" style="472" customWidth="1"/>
    <col min="15620" max="15620" width="18.85546875" style="472" customWidth="1"/>
    <col min="15621" max="15862" width="9.140625" style="472"/>
    <col min="15863" max="15863" width="11.7109375" style="472" customWidth="1"/>
    <col min="15864" max="15864" width="16.7109375" style="472" customWidth="1"/>
    <col min="15865" max="15865" width="14.42578125" style="472" customWidth="1"/>
    <col min="15866" max="15866" width="13.140625" style="472" customWidth="1"/>
    <col min="15867" max="15867" width="13.28515625" style="472" customWidth="1"/>
    <col min="15868" max="15868" width="11.85546875" style="472" customWidth="1"/>
    <col min="15869" max="15869" width="16" style="472" customWidth="1"/>
    <col min="15870" max="15870" width="12" style="472" customWidth="1"/>
    <col min="15871" max="15871" width="11.5703125" style="472" customWidth="1"/>
    <col min="15872" max="15872" width="11.7109375" style="472" customWidth="1"/>
    <col min="15873" max="15873" width="17.5703125" style="472" customWidth="1"/>
    <col min="15874" max="15874" width="6.42578125" style="472" customWidth="1"/>
    <col min="15875" max="15875" width="29.28515625" style="472" customWidth="1"/>
    <col min="15876" max="15876" width="18.85546875" style="472" customWidth="1"/>
    <col min="15877" max="16118" width="9.140625" style="472"/>
    <col min="16119" max="16119" width="11.7109375" style="472" customWidth="1"/>
    <col min="16120" max="16120" width="16.7109375" style="472" customWidth="1"/>
    <col min="16121" max="16121" width="14.42578125" style="472" customWidth="1"/>
    <col min="16122" max="16122" width="13.140625" style="472" customWidth="1"/>
    <col min="16123" max="16123" width="13.28515625" style="472" customWidth="1"/>
    <col min="16124" max="16124" width="11.85546875" style="472" customWidth="1"/>
    <col min="16125" max="16125" width="16" style="472" customWidth="1"/>
    <col min="16126" max="16126" width="12" style="472" customWidth="1"/>
    <col min="16127" max="16127" width="11.5703125" style="472" customWidth="1"/>
    <col min="16128" max="16128" width="11.7109375" style="472" customWidth="1"/>
    <col min="16129" max="16129" width="17.5703125" style="472" customWidth="1"/>
    <col min="16130" max="16130" width="6.42578125" style="472" customWidth="1"/>
    <col min="16131" max="16131" width="29.28515625" style="472" customWidth="1"/>
    <col min="16132" max="16132" width="18.85546875" style="472" customWidth="1"/>
    <col min="16133" max="16384" width="9.140625" style="472"/>
  </cols>
  <sheetData>
    <row r="3" spans="1:12" ht="54" customHeight="1" thickBot="1" x14ac:dyDescent="0.35">
      <c r="B3" s="960" t="s">
        <v>814</v>
      </c>
      <c r="C3" s="960"/>
      <c r="D3" s="960"/>
      <c r="E3" s="960"/>
      <c r="F3" s="960"/>
      <c r="G3" s="960"/>
      <c r="H3" s="960"/>
      <c r="I3" s="960"/>
      <c r="J3" s="960"/>
      <c r="K3" s="960"/>
      <c r="L3" s="376" t="s">
        <v>284</v>
      </c>
    </row>
    <row r="4" spans="1:12" ht="21" thickBot="1" x14ac:dyDescent="0.35">
      <c r="B4" s="976" t="s">
        <v>323</v>
      </c>
      <c r="C4" s="977"/>
      <c r="D4" s="977"/>
      <c r="E4" s="977"/>
      <c r="F4" s="977"/>
      <c r="G4" s="977"/>
      <c r="H4" s="977"/>
      <c r="I4" s="977"/>
      <c r="J4" s="977"/>
      <c r="K4" s="978"/>
    </row>
    <row r="5" spans="1:12" s="483" customFormat="1" ht="36" x14ac:dyDescent="0.25">
      <c r="A5" s="482"/>
      <c r="B5" s="961" t="s">
        <v>324</v>
      </c>
      <c r="C5" s="505"/>
      <c r="D5" s="506" t="s">
        <v>250</v>
      </c>
      <c r="E5" s="507" t="s">
        <v>325</v>
      </c>
      <c r="F5" s="963" t="s">
        <v>326</v>
      </c>
      <c r="G5" s="965" t="s">
        <v>251</v>
      </c>
      <c r="H5" s="507" t="s">
        <v>815</v>
      </c>
      <c r="I5" s="507" t="s">
        <v>327</v>
      </c>
      <c r="J5" s="967" t="s">
        <v>328</v>
      </c>
      <c r="K5" s="347" t="s">
        <v>329</v>
      </c>
    </row>
    <row r="6" spans="1:12" s="485" customFormat="1" ht="21.75" customHeight="1" thickBot="1" x14ac:dyDescent="0.3">
      <c r="A6" s="484"/>
      <c r="B6" s="962"/>
      <c r="C6" s="555"/>
      <c r="D6" s="556" t="s">
        <v>252</v>
      </c>
      <c r="E6" s="557" t="s">
        <v>62</v>
      </c>
      <c r="F6" s="964"/>
      <c r="G6" s="966"/>
      <c r="H6" s="557" t="s">
        <v>62</v>
      </c>
      <c r="I6" s="557" t="s">
        <v>62</v>
      </c>
      <c r="J6" s="968"/>
      <c r="K6" s="558" t="s">
        <v>816</v>
      </c>
    </row>
    <row r="7" spans="1:12" ht="13.5" thickTop="1" x14ac:dyDescent="0.2">
      <c r="B7" s="959" t="s">
        <v>330</v>
      </c>
      <c r="C7" s="969" t="s">
        <v>331</v>
      </c>
      <c r="D7" s="552" t="s">
        <v>332</v>
      </c>
      <c r="E7" s="971">
        <v>841930.56</v>
      </c>
      <c r="F7" s="553">
        <v>37391</v>
      </c>
      <c r="G7" s="554" t="s">
        <v>333</v>
      </c>
      <c r="H7" s="958">
        <f>1991.46+2121.65+2251.39+1891.17+2324.92+2088.85+2035.38+2223.24+1930.08+2296.11+2183.93+2191.04</f>
        <v>25529.22</v>
      </c>
      <c r="I7" s="956">
        <f>270872.96+H7</f>
        <v>296402.18000000005</v>
      </c>
      <c r="J7" s="973">
        <v>2032</v>
      </c>
      <c r="K7" s="945">
        <f>E7-I7</f>
        <v>545528.38</v>
      </c>
    </row>
    <row r="8" spans="1:12" x14ac:dyDescent="0.2">
      <c r="B8" s="959"/>
      <c r="C8" s="969"/>
      <c r="D8" s="508">
        <v>37313</v>
      </c>
      <c r="E8" s="971"/>
      <c r="F8" s="509">
        <v>119634</v>
      </c>
      <c r="G8" s="509">
        <v>119634</v>
      </c>
      <c r="H8" s="958"/>
      <c r="I8" s="956"/>
      <c r="J8" s="974"/>
      <c r="K8" s="945"/>
    </row>
    <row r="9" spans="1:12" ht="15" customHeight="1" thickBot="1" x14ac:dyDescent="0.25">
      <c r="B9" s="941"/>
      <c r="C9" s="970"/>
      <c r="D9" s="510"/>
      <c r="E9" s="972"/>
      <c r="F9" s="511">
        <f>F8/30.126</f>
        <v>3971.1212905795655</v>
      </c>
      <c r="G9" s="512">
        <f>G8/30.126</f>
        <v>3971.1212905795655</v>
      </c>
      <c r="H9" s="936"/>
      <c r="I9" s="948"/>
      <c r="J9" s="975"/>
      <c r="K9" s="946"/>
    </row>
    <row r="10" spans="1:12" ht="12.75" customHeight="1" x14ac:dyDescent="0.2">
      <c r="B10" s="940" t="s">
        <v>334</v>
      </c>
      <c r="C10" s="933" t="s">
        <v>335</v>
      </c>
      <c r="D10" s="513" t="s">
        <v>434</v>
      </c>
      <c r="E10" s="935">
        <f>2655513.51+2323574.32</f>
        <v>4979087.83</v>
      </c>
      <c r="F10" s="514" t="s">
        <v>336</v>
      </c>
      <c r="G10" s="516" t="s">
        <v>821</v>
      </c>
      <c r="H10" s="935">
        <f>56215*12</f>
        <v>674580</v>
      </c>
      <c r="I10" s="947">
        <f>3742376.79+H10</f>
        <v>4416956.79</v>
      </c>
      <c r="J10" s="949">
        <v>43404</v>
      </c>
      <c r="K10" s="944">
        <f>E10-I10</f>
        <v>562131.04</v>
      </c>
    </row>
    <row r="11" spans="1:12" x14ac:dyDescent="0.2">
      <c r="B11" s="959"/>
      <c r="C11" s="952"/>
      <c r="D11" s="513">
        <v>39777</v>
      </c>
      <c r="E11" s="958"/>
      <c r="F11" s="515">
        <v>3250000</v>
      </c>
      <c r="G11" s="516"/>
      <c r="H11" s="958"/>
      <c r="I11" s="956"/>
      <c r="J11" s="957"/>
      <c r="K11" s="945"/>
    </row>
    <row r="12" spans="1:12" ht="13.5" thickBot="1" x14ac:dyDescent="0.25">
      <c r="B12" s="959"/>
      <c r="C12" s="952"/>
      <c r="D12" s="513" t="s">
        <v>435</v>
      </c>
      <c r="E12" s="958"/>
      <c r="F12" s="517">
        <f>F11/30.126</f>
        <v>107880.23634070238</v>
      </c>
      <c r="G12" s="516" t="s">
        <v>822</v>
      </c>
      <c r="H12" s="958"/>
      <c r="I12" s="956"/>
      <c r="J12" s="957"/>
      <c r="K12" s="945"/>
    </row>
    <row r="13" spans="1:12" ht="12.75" customHeight="1" x14ac:dyDescent="0.2">
      <c r="B13" s="940" t="s">
        <v>334</v>
      </c>
      <c r="C13" s="933" t="s">
        <v>335</v>
      </c>
      <c r="D13" s="518" t="s">
        <v>436</v>
      </c>
      <c r="E13" s="935">
        <f>368304.35+431752.15+120352.68+136825.05+133512.73</f>
        <v>1190746.96</v>
      </c>
      <c r="F13" s="519" t="s">
        <v>337</v>
      </c>
      <c r="G13" s="566" t="s">
        <v>338</v>
      </c>
      <c r="H13" s="935">
        <f>10530*12</f>
        <v>126360</v>
      </c>
      <c r="I13" s="947">
        <f>H13+379080</f>
        <v>505440</v>
      </c>
      <c r="J13" s="949">
        <v>45107</v>
      </c>
      <c r="K13" s="944">
        <f>E13-I13</f>
        <v>685306.96</v>
      </c>
    </row>
    <row r="14" spans="1:12" x14ac:dyDescent="0.2">
      <c r="B14" s="959"/>
      <c r="C14" s="952"/>
      <c r="D14" s="520">
        <v>41470</v>
      </c>
      <c r="E14" s="958"/>
      <c r="F14" s="521">
        <v>10530</v>
      </c>
      <c r="G14" s="522"/>
      <c r="H14" s="958"/>
      <c r="I14" s="956"/>
      <c r="J14" s="957"/>
      <c r="K14" s="945"/>
    </row>
    <row r="15" spans="1:12" ht="13.5" thickBot="1" x14ac:dyDescent="0.25">
      <c r="B15" s="959"/>
      <c r="C15" s="952"/>
      <c r="D15" s="523" t="s">
        <v>437</v>
      </c>
      <c r="E15" s="936"/>
      <c r="F15" s="524"/>
      <c r="G15" s="525" t="s">
        <v>339</v>
      </c>
      <c r="H15" s="936"/>
      <c r="I15" s="948"/>
      <c r="J15" s="950"/>
      <c r="K15" s="946"/>
    </row>
    <row r="16" spans="1:12" ht="12.75" customHeight="1" x14ac:dyDescent="0.2">
      <c r="B16" s="940" t="s">
        <v>334</v>
      </c>
      <c r="C16" s="933" t="s">
        <v>335</v>
      </c>
      <c r="D16" s="518" t="s">
        <v>438</v>
      </c>
      <c r="E16" s="935">
        <v>1000000</v>
      </c>
      <c r="F16" s="519" t="s">
        <v>439</v>
      </c>
      <c r="G16" s="566" t="s">
        <v>440</v>
      </c>
      <c r="H16" s="935">
        <f>8334*12</f>
        <v>100008</v>
      </c>
      <c r="I16" s="947">
        <f>H16</f>
        <v>100008</v>
      </c>
      <c r="J16" s="949">
        <v>46387</v>
      </c>
      <c r="K16" s="944">
        <f>E16-I16</f>
        <v>899992</v>
      </c>
    </row>
    <row r="17" spans="2:14" x14ac:dyDescent="0.2">
      <c r="B17" s="959"/>
      <c r="C17" s="952"/>
      <c r="D17" s="520">
        <v>42655</v>
      </c>
      <c r="E17" s="958"/>
      <c r="F17" s="521">
        <v>8334</v>
      </c>
      <c r="G17" s="522"/>
      <c r="H17" s="958"/>
      <c r="I17" s="956"/>
      <c r="J17" s="957"/>
      <c r="K17" s="945"/>
    </row>
    <row r="18" spans="2:14" ht="13.5" thickBot="1" x14ac:dyDescent="0.25">
      <c r="B18" s="959"/>
      <c r="C18" s="952"/>
      <c r="D18" s="523"/>
      <c r="E18" s="936"/>
      <c r="F18" s="524"/>
      <c r="G18" s="525" t="s">
        <v>441</v>
      </c>
      <c r="H18" s="936"/>
      <c r="I18" s="948"/>
      <c r="J18" s="950"/>
      <c r="K18" s="946"/>
      <c r="N18" s="486"/>
    </row>
    <row r="19" spans="2:14" ht="12.75" customHeight="1" x14ac:dyDescent="0.2">
      <c r="B19" s="940" t="s">
        <v>340</v>
      </c>
      <c r="C19" s="933" t="s">
        <v>335</v>
      </c>
      <c r="D19" s="518" t="s">
        <v>379</v>
      </c>
      <c r="E19" s="935">
        <v>2401468.7999999998</v>
      </c>
      <c r="F19" s="518">
        <v>42394</v>
      </c>
      <c r="G19" s="566" t="s">
        <v>380</v>
      </c>
      <c r="H19" s="935">
        <f>20012.24*12</f>
        <v>240146.88</v>
      </c>
      <c r="I19" s="947">
        <f>240146.88+H19</f>
        <v>480293.76</v>
      </c>
      <c r="J19" s="949">
        <v>46014</v>
      </c>
      <c r="K19" s="944">
        <f>E19-I19</f>
        <v>1921175.0399999998</v>
      </c>
      <c r="N19" s="486"/>
    </row>
    <row r="20" spans="2:14" x14ac:dyDescent="0.2">
      <c r="B20" s="959"/>
      <c r="C20" s="952"/>
      <c r="D20" s="520">
        <v>42142</v>
      </c>
      <c r="E20" s="958"/>
      <c r="F20" s="521">
        <v>20012.240000000002</v>
      </c>
      <c r="G20" s="522" t="s">
        <v>381</v>
      </c>
      <c r="H20" s="958"/>
      <c r="I20" s="956"/>
      <c r="J20" s="957"/>
      <c r="K20" s="945"/>
      <c r="N20" s="486"/>
    </row>
    <row r="21" spans="2:14" ht="13.5" thickBot="1" x14ac:dyDescent="0.25">
      <c r="B21" s="941"/>
      <c r="C21" s="934"/>
      <c r="D21" s="523"/>
      <c r="E21" s="936"/>
      <c r="F21" s="524"/>
      <c r="G21" s="525"/>
      <c r="H21" s="936"/>
      <c r="I21" s="948"/>
      <c r="J21" s="950"/>
      <c r="K21" s="946"/>
      <c r="N21" s="486"/>
    </row>
    <row r="22" spans="2:14" ht="12.75" customHeight="1" x14ac:dyDescent="0.2">
      <c r="B22" s="940" t="s">
        <v>340</v>
      </c>
      <c r="C22" s="933" t="s">
        <v>335</v>
      </c>
      <c r="D22" s="526" t="s">
        <v>348</v>
      </c>
      <c r="E22" s="935">
        <v>681759.94</v>
      </c>
      <c r="F22" s="526">
        <v>42034</v>
      </c>
      <c r="G22" s="567" t="s">
        <v>349</v>
      </c>
      <c r="H22" s="937">
        <f>5681.33*12</f>
        <v>68175.959999999992</v>
      </c>
      <c r="I22" s="947">
        <f>136351.92+H22</f>
        <v>204527.88</v>
      </c>
      <c r="J22" s="949">
        <v>45657</v>
      </c>
      <c r="K22" s="944">
        <f>E22-I22</f>
        <v>477232.05999999994</v>
      </c>
    </row>
    <row r="23" spans="2:14" x14ac:dyDescent="0.2">
      <c r="B23" s="959"/>
      <c r="C23" s="952"/>
      <c r="D23" s="527"/>
      <c r="E23" s="958"/>
      <c r="F23" s="528"/>
      <c r="G23" s="522"/>
      <c r="H23" s="955"/>
      <c r="I23" s="956"/>
      <c r="J23" s="957"/>
      <c r="K23" s="945"/>
    </row>
    <row r="24" spans="2:14" ht="13.5" thickBot="1" x14ac:dyDescent="0.25">
      <c r="B24" s="941"/>
      <c r="C24" s="934"/>
      <c r="D24" s="529">
        <v>41890</v>
      </c>
      <c r="E24" s="936"/>
      <c r="F24" s="530">
        <v>5681.33</v>
      </c>
      <c r="G24" s="531" t="s">
        <v>350</v>
      </c>
      <c r="H24" s="938"/>
      <c r="I24" s="948"/>
      <c r="J24" s="950"/>
      <c r="K24" s="946"/>
    </row>
    <row r="25" spans="2:14" ht="12.75" customHeight="1" x14ac:dyDescent="0.2">
      <c r="B25" s="931" t="s">
        <v>341</v>
      </c>
      <c r="C25" s="933" t="s">
        <v>335</v>
      </c>
      <c r="D25" s="532" t="s">
        <v>342</v>
      </c>
      <c r="E25" s="935">
        <v>1500000</v>
      </c>
      <c r="F25" s="533" t="s">
        <v>337</v>
      </c>
      <c r="G25" s="541" t="s">
        <v>343</v>
      </c>
      <c r="H25" s="937">
        <f>12500*12</f>
        <v>150000</v>
      </c>
      <c r="I25" s="947">
        <f>450000+H25</f>
        <v>600000</v>
      </c>
      <c r="J25" s="949">
        <v>45291</v>
      </c>
      <c r="K25" s="944">
        <f>E25-I25</f>
        <v>900000</v>
      </c>
    </row>
    <row r="26" spans="2:14" ht="13.5" thickBot="1" x14ac:dyDescent="0.25">
      <c r="B26" s="932"/>
      <c r="C26" s="934"/>
      <c r="D26" s="529">
        <v>41548</v>
      </c>
      <c r="E26" s="936"/>
      <c r="F26" s="534">
        <v>12500</v>
      </c>
      <c r="G26" s="535" t="s">
        <v>344</v>
      </c>
      <c r="H26" s="938"/>
      <c r="I26" s="948"/>
      <c r="J26" s="950"/>
      <c r="K26" s="946"/>
    </row>
    <row r="27" spans="2:14" x14ac:dyDescent="0.2">
      <c r="B27" s="931" t="s">
        <v>341</v>
      </c>
      <c r="C27" s="933" t="s">
        <v>335</v>
      </c>
      <c r="D27" s="532" t="s">
        <v>345</v>
      </c>
      <c r="E27" s="935">
        <v>1300000</v>
      </c>
      <c r="F27" s="533" t="s">
        <v>346</v>
      </c>
      <c r="G27" s="568" t="s">
        <v>382</v>
      </c>
      <c r="H27" s="937">
        <f>10834*12</f>
        <v>130008</v>
      </c>
      <c r="I27" s="947">
        <f>260016+H27</f>
        <v>390024</v>
      </c>
      <c r="J27" s="949">
        <v>45657</v>
      </c>
      <c r="K27" s="944">
        <f>E27-I27</f>
        <v>909976</v>
      </c>
    </row>
    <row r="28" spans="2:14" ht="12.75" customHeight="1" thickBot="1" x14ac:dyDescent="0.25">
      <c r="B28" s="932"/>
      <c r="C28" s="934"/>
      <c r="D28" s="529">
        <v>41815</v>
      </c>
      <c r="E28" s="936"/>
      <c r="F28" s="534">
        <v>10834</v>
      </c>
      <c r="G28" s="535" t="s">
        <v>347</v>
      </c>
      <c r="H28" s="938"/>
      <c r="I28" s="948"/>
      <c r="J28" s="950"/>
      <c r="K28" s="946"/>
    </row>
    <row r="29" spans="2:14" x14ac:dyDescent="0.2">
      <c r="B29" s="931" t="s">
        <v>341</v>
      </c>
      <c r="C29" s="933" t="s">
        <v>335</v>
      </c>
      <c r="D29" s="536" t="s">
        <v>383</v>
      </c>
      <c r="E29" s="953">
        <v>1800000</v>
      </c>
      <c r="F29" s="533" t="s">
        <v>384</v>
      </c>
      <c r="G29" s="568" t="s">
        <v>385</v>
      </c>
      <c r="H29" s="937">
        <f>15000*12</f>
        <v>180000</v>
      </c>
      <c r="I29" s="947">
        <f>180000+H29</f>
        <v>360000</v>
      </c>
      <c r="J29" s="949">
        <v>46022</v>
      </c>
      <c r="K29" s="944">
        <f>E29-I29</f>
        <v>1440000</v>
      </c>
    </row>
    <row r="30" spans="2:14" ht="12.75" customHeight="1" thickBot="1" x14ac:dyDescent="0.25">
      <c r="B30" s="951"/>
      <c r="C30" s="952"/>
      <c r="D30" s="537">
        <v>42304</v>
      </c>
      <c r="E30" s="954"/>
      <c r="F30" s="538">
        <v>15000</v>
      </c>
      <c r="G30" s="539" t="s">
        <v>386</v>
      </c>
      <c r="H30" s="955"/>
      <c r="I30" s="956"/>
      <c r="J30" s="957"/>
      <c r="K30" s="945"/>
    </row>
    <row r="31" spans="2:14" x14ac:dyDescent="0.2">
      <c r="B31" s="940" t="s">
        <v>817</v>
      </c>
      <c r="C31" s="933" t="s">
        <v>335</v>
      </c>
      <c r="D31" s="526" t="s">
        <v>818</v>
      </c>
      <c r="E31" s="935">
        <v>3120000</v>
      </c>
      <c r="F31" s="540">
        <v>43121</v>
      </c>
      <c r="G31" s="541" t="s">
        <v>819</v>
      </c>
      <c r="H31" s="937">
        <v>0</v>
      </c>
      <c r="I31" s="947">
        <v>0</v>
      </c>
      <c r="J31" s="949">
        <v>46589</v>
      </c>
      <c r="K31" s="944">
        <f>E31</f>
        <v>3120000</v>
      </c>
    </row>
    <row r="32" spans="2:14" ht="15" customHeight="1" thickBot="1" x14ac:dyDescent="0.25">
      <c r="B32" s="941"/>
      <c r="C32" s="934"/>
      <c r="D32" s="542">
        <v>42929</v>
      </c>
      <c r="E32" s="936"/>
      <c r="F32" s="534">
        <v>27130</v>
      </c>
      <c r="G32" s="535" t="s">
        <v>820</v>
      </c>
      <c r="H32" s="938"/>
      <c r="I32" s="948"/>
      <c r="J32" s="950"/>
      <c r="K32" s="946"/>
    </row>
    <row r="33" spans="2:11" ht="14.25" customHeight="1" thickBot="1" x14ac:dyDescent="0.25">
      <c r="B33" s="487"/>
      <c r="C33" s="488"/>
      <c r="D33" s="489"/>
      <c r="E33" s="490"/>
      <c r="F33" s="491"/>
      <c r="G33" s="492"/>
      <c r="H33" s="493"/>
      <c r="I33" s="493"/>
      <c r="J33" s="494"/>
      <c r="K33" s="495"/>
    </row>
    <row r="34" spans="2:11" ht="21" customHeight="1" thickBot="1" x14ac:dyDescent="0.35">
      <c r="B34" s="976" t="s">
        <v>387</v>
      </c>
      <c r="C34" s="977"/>
      <c r="D34" s="977"/>
      <c r="E34" s="977"/>
      <c r="F34" s="977"/>
      <c r="G34" s="977"/>
      <c r="H34" s="977"/>
      <c r="I34" s="977"/>
      <c r="J34" s="977"/>
      <c r="K34" s="978"/>
    </row>
    <row r="35" spans="2:11" ht="36" x14ac:dyDescent="0.2">
      <c r="B35" s="985" t="s">
        <v>291</v>
      </c>
      <c r="C35" s="548"/>
      <c r="D35" s="549" t="s">
        <v>250</v>
      </c>
      <c r="E35" s="550" t="s">
        <v>292</v>
      </c>
      <c r="F35" s="987" t="s">
        <v>293</v>
      </c>
      <c r="G35" s="981" t="s">
        <v>251</v>
      </c>
      <c r="H35" s="550" t="s">
        <v>815</v>
      </c>
      <c r="I35" s="550" t="s">
        <v>294</v>
      </c>
      <c r="J35" s="983" t="s">
        <v>295</v>
      </c>
      <c r="K35" s="551" t="s">
        <v>296</v>
      </c>
    </row>
    <row r="36" spans="2:11" ht="13.5" thickBot="1" x14ac:dyDescent="0.25">
      <c r="B36" s="986"/>
      <c r="C36" s="562"/>
      <c r="D36" s="563" t="s">
        <v>252</v>
      </c>
      <c r="E36" s="564" t="s">
        <v>62</v>
      </c>
      <c r="F36" s="988"/>
      <c r="G36" s="982"/>
      <c r="H36" s="564" t="s">
        <v>62</v>
      </c>
      <c r="I36" s="564" t="s">
        <v>62</v>
      </c>
      <c r="J36" s="984"/>
      <c r="K36" s="565" t="s">
        <v>816</v>
      </c>
    </row>
    <row r="37" spans="2:11" ht="13.5" thickTop="1" x14ac:dyDescent="0.2">
      <c r="B37" s="995" t="s">
        <v>874</v>
      </c>
      <c r="C37" s="939" t="s">
        <v>297</v>
      </c>
      <c r="D37" s="559"/>
      <c r="E37" s="990">
        <v>4011443.06</v>
      </c>
      <c r="F37" s="560" t="s">
        <v>298</v>
      </c>
      <c r="G37" s="561" t="s">
        <v>299</v>
      </c>
      <c r="H37" s="930">
        <f>33428.69*12</f>
        <v>401144.28</v>
      </c>
      <c r="I37" s="930">
        <f>3209154.74+H37</f>
        <v>3610299.0200000005</v>
      </c>
      <c r="J37" s="996">
        <v>43449</v>
      </c>
      <c r="K37" s="991">
        <f>E37-I37-0.18</f>
        <v>401143.85999999958</v>
      </c>
    </row>
    <row r="38" spans="2:11" x14ac:dyDescent="0.2">
      <c r="B38" s="927"/>
      <c r="C38" s="928"/>
      <c r="D38" s="543" t="s">
        <v>300</v>
      </c>
      <c r="E38" s="926"/>
      <c r="F38" s="521">
        <v>33428.69</v>
      </c>
      <c r="G38" s="522" t="s">
        <v>301</v>
      </c>
      <c r="H38" s="943"/>
      <c r="I38" s="943"/>
      <c r="J38" s="980"/>
      <c r="K38" s="979"/>
    </row>
    <row r="39" spans="2:11" ht="12.75" customHeight="1" x14ac:dyDescent="0.2">
      <c r="B39" s="927" t="s">
        <v>874</v>
      </c>
      <c r="C39" s="928" t="s">
        <v>297</v>
      </c>
      <c r="D39" s="543"/>
      <c r="E39" s="926">
        <v>962746.33</v>
      </c>
      <c r="F39" s="544" t="s">
        <v>298</v>
      </c>
      <c r="G39" s="522" t="s">
        <v>299</v>
      </c>
      <c r="H39" s="929">
        <f>8022.88*12</f>
        <v>96274.559999999998</v>
      </c>
      <c r="I39" s="943">
        <f>770196.97+H39</f>
        <v>866471.53</v>
      </c>
      <c r="J39" s="980">
        <v>43449</v>
      </c>
      <c r="K39" s="979">
        <f>E39-I39</f>
        <v>96274.79999999993</v>
      </c>
    </row>
    <row r="40" spans="2:11" x14ac:dyDescent="0.2">
      <c r="B40" s="927"/>
      <c r="C40" s="928"/>
      <c r="D40" s="543" t="s">
        <v>300</v>
      </c>
      <c r="E40" s="926"/>
      <c r="F40" s="521">
        <v>8022.89</v>
      </c>
      <c r="G40" s="522" t="s">
        <v>388</v>
      </c>
      <c r="H40" s="930"/>
      <c r="I40" s="943"/>
      <c r="J40" s="980"/>
      <c r="K40" s="979"/>
    </row>
    <row r="41" spans="2:11" ht="12.75" customHeight="1" x14ac:dyDescent="0.2">
      <c r="B41" s="927" t="s">
        <v>874</v>
      </c>
      <c r="C41" s="928" t="s">
        <v>297</v>
      </c>
      <c r="D41" s="543"/>
      <c r="E41" s="926">
        <v>2801674.98</v>
      </c>
      <c r="F41" s="544" t="s">
        <v>298</v>
      </c>
      <c r="G41" s="522" t="s">
        <v>299</v>
      </c>
      <c r="H41" s="929">
        <f>23347.29*12</f>
        <v>280167.48</v>
      </c>
      <c r="I41" s="943">
        <f>2241339.93+H41</f>
        <v>2521507.41</v>
      </c>
      <c r="J41" s="980">
        <v>43449</v>
      </c>
      <c r="K41" s="979">
        <f>E41-I41</f>
        <v>280167.56999999983</v>
      </c>
    </row>
    <row r="42" spans="2:11" x14ac:dyDescent="0.2">
      <c r="B42" s="927"/>
      <c r="C42" s="928"/>
      <c r="D42" s="543" t="s">
        <v>302</v>
      </c>
      <c r="E42" s="926"/>
      <c r="F42" s="521">
        <v>23347.29</v>
      </c>
      <c r="G42" s="522" t="s">
        <v>303</v>
      </c>
      <c r="H42" s="930"/>
      <c r="I42" s="943"/>
      <c r="J42" s="980"/>
      <c r="K42" s="979"/>
    </row>
    <row r="43" spans="2:11" ht="12.75" customHeight="1" x14ac:dyDescent="0.2">
      <c r="B43" s="927" t="s">
        <v>874</v>
      </c>
      <c r="C43" s="928" t="s">
        <v>297</v>
      </c>
      <c r="D43" s="543"/>
      <c r="E43" s="926">
        <v>672401.99</v>
      </c>
      <c r="F43" s="544" t="s">
        <v>298</v>
      </c>
      <c r="G43" s="522" t="s">
        <v>299</v>
      </c>
      <c r="H43" s="929">
        <f>5603.35*12</f>
        <v>67240.200000000012</v>
      </c>
      <c r="I43" s="943">
        <f>537921.59+H43</f>
        <v>605161.79</v>
      </c>
      <c r="J43" s="980">
        <v>43449</v>
      </c>
      <c r="K43" s="979">
        <f>E43-I43</f>
        <v>67240.199999999953</v>
      </c>
    </row>
    <row r="44" spans="2:11" x14ac:dyDescent="0.2">
      <c r="B44" s="927"/>
      <c r="C44" s="928"/>
      <c r="D44" s="543" t="s">
        <v>302</v>
      </c>
      <c r="E44" s="926"/>
      <c r="F44" s="521">
        <v>5603.35</v>
      </c>
      <c r="G44" s="522" t="s">
        <v>389</v>
      </c>
      <c r="H44" s="930"/>
      <c r="I44" s="943"/>
      <c r="J44" s="980"/>
      <c r="K44" s="979"/>
    </row>
    <row r="45" spans="2:11" ht="12.75" customHeight="1" x14ac:dyDescent="0.2">
      <c r="B45" s="927" t="s">
        <v>874</v>
      </c>
      <c r="C45" s="928" t="s">
        <v>297</v>
      </c>
      <c r="D45" s="543"/>
      <c r="E45" s="926">
        <v>154129.57999999999</v>
      </c>
      <c r="F45" s="544" t="s">
        <v>298</v>
      </c>
      <c r="G45" s="522" t="s">
        <v>299</v>
      </c>
      <c r="H45" s="929">
        <f>1284.41*12</f>
        <v>15412.920000000002</v>
      </c>
      <c r="I45" s="943">
        <f>123303.55+H45</f>
        <v>138716.47</v>
      </c>
      <c r="J45" s="980">
        <v>43449</v>
      </c>
      <c r="K45" s="979">
        <f>E45-I45</f>
        <v>15413.109999999986</v>
      </c>
    </row>
    <row r="46" spans="2:11" x14ac:dyDescent="0.2">
      <c r="B46" s="927"/>
      <c r="C46" s="928"/>
      <c r="D46" s="543" t="s">
        <v>304</v>
      </c>
      <c r="E46" s="926"/>
      <c r="F46" s="521">
        <v>1284.4100000000001</v>
      </c>
      <c r="G46" s="522" t="s">
        <v>305</v>
      </c>
      <c r="H46" s="930"/>
      <c r="I46" s="943"/>
      <c r="J46" s="980"/>
      <c r="K46" s="979"/>
    </row>
    <row r="47" spans="2:11" ht="12.75" customHeight="1" x14ac:dyDescent="0.2">
      <c r="B47" s="927" t="s">
        <v>874</v>
      </c>
      <c r="C47" s="928" t="s">
        <v>297</v>
      </c>
      <c r="D47" s="543"/>
      <c r="E47" s="926">
        <v>642206.57999999996</v>
      </c>
      <c r="F47" s="544" t="s">
        <v>298</v>
      </c>
      <c r="G47" s="522" t="s">
        <v>299</v>
      </c>
      <c r="H47" s="929">
        <f>5351.72*12</f>
        <v>64220.639999999999</v>
      </c>
      <c r="I47" s="943">
        <f>513765.21+H47</f>
        <v>577985.85</v>
      </c>
      <c r="J47" s="980">
        <v>43449</v>
      </c>
      <c r="K47" s="979">
        <f>E47-I47</f>
        <v>64220.729999999981</v>
      </c>
    </row>
    <row r="48" spans="2:11" ht="13.5" thickBot="1" x14ac:dyDescent="0.25">
      <c r="B48" s="927"/>
      <c r="C48" s="928"/>
      <c r="D48" s="543" t="s">
        <v>304</v>
      </c>
      <c r="E48" s="926"/>
      <c r="F48" s="521">
        <v>5351.72</v>
      </c>
      <c r="G48" s="522" t="s">
        <v>306</v>
      </c>
      <c r="H48" s="930"/>
      <c r="I48" s="943"/>
      <c r="J48" s="980"/>
      <c r="K48" s="979"/>
    </row>
    <row r="49" spans="2:11" ht="13.5" thickTop="1" x14ac:dyDescent="0.2">
      <c r="B49" s="992" t="s">
        <v>875</v>
      </c>
      <c r="C49" s="993" t="s">
        <v>297</v>
      </c>
      <c r="D49" s="545" t="s">
        <v>308</v>
      </c>
      <c r="E49" s="997">
        <v>586770.98</v>
      </c>
      <c r="F49" s="546" t="s">
        <v>309</v>
      </c>
      <c r="G49" s="547" t="s">
        <v>307</v>
      </c>
      <c r="H49" s="942">
        <f>4889.76*12</f>
        <v>58677.120000000003</v>
      </c>
      <c r="I49" s="942">
        <f>352062.72+H49</f>
        <v>410739.83999999997</v>
      </c>
      <c r="J49" s="994">
        <v>44196</v>
      </c>
      <c r="K49" s="989">
        <f>E49-I49</f>
        <v>176031.14</v>
      </c>
    </row>
    <row r="50" spans="2:11" x14ac:dyDescent="0.2">
      <c r="B50" s="927"/>
      <c r="C50" s="928"/>
      <c r="D50" s="543" t="s">
        <v>310</v>
      </c>
      <c r="E50" s="926"/>
      <c r="F50" s="521">
        <v>4889.76</v>
      </c>
      <c r="G50" s="522" t="s">
        <v>311</v>
      </c>
      <c r="H50" s="943"/>
      <c r="I50" s="943"/>
      <c r="J50" s="980"/>
      <c r="K50" s="979"/>
    </row>
    <row r="51" spans="2:11" x14ac:dyDescent="0.2">
      <c r="B51" s="927" t="s">
        <v>876</v>
      </c>
      <c r="C51" s="928" t="s">
        <v>297</v>
      </c>
      <c r="D51" s="543" t="s">
        <v>308</v>
      </c>
      <c r="E51" s="926">
        <v>1259891.28</v>
      </c>
      <c r="F51" s="544" t="s">
        <v>309</v>
      </c>
      <c r="G51" s="522" t="s">
        <v>307</v>
      </c>
      <c r="H51" s="943">
        <f>10499.09*12</f>
        <v>125989.08</v>
      </c>
      <c r="I51" s="943">
        <f>755934.48+H51</f>
        <v>881923.55999999994</v>
      </c>
      <c r="J51" s="980">
        <v>44196</v>
      </c>
      <c r="K51" s="979">
        <f>E51-I51</f>
        <v>377967.72000000009</v>
      </c>
    </row>
    <row r="52" spans="2:11" ht="13.5" thickBot="1" x14ac:dyDescent="0.25">
      <c r="B52" s="927"/>
      <c r="C52" s="928"/>
      <c r="D52" s="543" t="s">
        <v>312</v>
      </c>
      <c r="E52" s="926"/>
      <c r="F52" s="521">
        <v>10499.09</v>
      </c>
      <c r="G52" s="522" t="s">
        <v>313</v>
      </c>
      <c r="H52" s="943"/>
      <c r="I52" s="943"/>
      <c r="J52" s="980"/>
      <c r="K52" s="979"/>
    </row>
    <row r="53" spans="2:11" ht="12.75" customHeight="1" x14ac:dyDescent="0.2">
      <c r="B53" s="496"/>
      <c r="C53" s="496"/>
      <c r="D53" s="497"/>
      <c r="E53" s="498"/>
      <c r="F53" s="499"/>
      <c r="G53" s="500"/>
      <c r="H53" s="501"/>
      <c r="I53" s="501"/>
      <c r="J53" s="502"/>
      <c r="K53" s="503"/>
    </row>
  </sheetData>
  <mergeCells count="137">
    <mergeCell ref="J49:J50"/>
    <mergeCell ref="B10:B12"/>
    <mergeCell ref="C10:C12"/>
    <mergeCell ref="H10:H12"/>
    <mergeCell ref="I10:I12"/>
    <mergeCell ref="B16:B18"/>
    <mergeCell ref="C16:C18"/>
    <mergeCell ref="H16:H18"/>
    <mergeCell ref="I16:I18"/>
    <mergeCell ref="J16:J18"/>
    <mergeCell ref="I31:I32"/>
    <mergeCell ref="J31:J32"/>
    <mergeCell ref="B37:B38"/>
    <mergeCell ref="J37:J38"/>
    <mergeCell ref="I39:I40"/>
    <mergeCell ref="J39:J40"/>
    <mergeCell ref="B41:B42"/>
    <mergeCell ref="C41:C42"/>
    <mergeCell ref="E41:E42"/>
    <mergeCell ref="B43:B44"/>
    <mergeCell ref="C43:C44"/>
    <mergeCell ref="E43:E44"/>
    <mergeCell ref="E16:E18"/>
    <mergeCell ref="E49:E50"/>
    <mergeCell ref="K49:K50"/>
    <mergeCell ref="K51:K52"/>
    <mergeCell ref="H19:H21"/>
    <mergeCell ref="I19:I21"/>
    <mergeCell ref="J19:J21"/>
    <mergeCell ref="H22:H24"/>
    <mergeCell ref="I22:I24"/>
    <mergeCell ref="J22:J24"/>
    <mergeCell ref="H51:H52"/>
    <mergeCell ref="I51:I52"/>
    <mergeCell ref="J51:J52"/>
    <mergeCell ref="K19:K21"/>
    <mergeCell ref="K22:K24"/>
    <mergeCell ref="B34:K34"/>
    <mergeCell ref="E37:E38"/>
    <mergeCell ref="H37:H38"/>
    <mergeCell ref="I37:I38"/>
    <mergeCell ref="K37:K38"/>
    <mergeCell ref="B47:B48"/>
    <mergeCell ref="I47:I48"/>
    <mergeCell ref="E47:E48"/>
    <mergeCell ref="B49:B50"/>
    <mergeCell ref="C49:C50"/>
    <mergeCell ref="I49:I50"/>
    <mergeCell ref="K31:K32"/>
    <mergeCell ref="E19:E21"/>
    <mergeCell ref="E22:E24"/>
    <mergeCell ref="B19:B21"/>
    <mergeCell ref="C19:C21"/>
    <mergeCell ref="B22:B24"/>
    <mergeCell ref="C22:C24"/>
    <mergeCell ref="B35:B36"/>
    <mergeCell ref="F35:F36"/>
    <mergeCell ref="B25:B26"/>
    <mergeCell ref="C25:C26"/>
    <mergeCell ref="E25:E26"/>
    <mergeCell ref="H25:H26"/>
    <mergeCell ref="I25:I26"/>
    <mergeCell ref="J25:J26"/>
    <mergeCell ref="K25:K26"/>
    <mergeCell ref="K39:K40"/>
    <mergeCell ref="I45:I46"/>
    <mergeCell ref="J45:J46"/>
    <mergeCell ref="K45:K46"/>
    <mergeCell ref="K41:K42"/>
    <mergeCell ref="K43:K44"/>
    <mergeCell ref="G35:G36"/>
    <mergeCell ref="J35:J36"/>
    <mergeCell ref="J47:J48"/>
    <mergeCell ref="H41:H42"/>
    <mergeCell ref="I41:I42"/>
    <mergeCell ref="J41:J42"/>
    <mergeCell ref="H43:H44"/>
    <mergeCell ref="I43:I44"/>
    <mergeCell ref="J43:J44"/>
    <mergeCell ref="K47:K48"/>
    <mergeCell ref="B3:K3"/>
    <mergeCell ref="B5:B6"/>
    <mergeCell ref="F5:F6"/>
    <mergeCell ref="G5:G6"/>
    <mergeCell ref="J5:J6"/>
    <mergeCell ref="B7:B9"/>
    <mergeCell ref="C7:C9"/>
    <mergeCell ref="E7:E9"/>
    <mergeCell ref="H7:H9"/>
    <mergeCell ref="I7:I9"/>
    <mergeCell ref="J7:J9"/>
    <mergeCell ref="K7:K9"/>
    <mergeCell ref="B4:K4"/>
    <mergeCell ref="K10:K12"/>
    <mergeCell ref="K13:K15"/>
    <mergeCell ref="E10:E12"/>
    <mergeCell ref="E13:E15"/>
    <mergeCell ref="J10:J12"/>
    <mergeCell ref="B13:B15"/>
    <mergeCell ref="C13:C15"/>
    <mergeCell ref="H13:H15"/>
    <mergeCell ref="I13:I15"/>
    <mergeCell ref="J13:J15"/>
    <mergeCell ref="K16:K18"/>
    <mergeCell ref="I27:I28"/>
    <mergeCell ref="J27:J28"/>
    <mergeCell ref="K27:K28"/>
    <mergeCell ref="B29:B30"/>
    <mergeCell ref="C29:C30"/>
    <mergeCell ref="E29:E30"/>
    <mergeCell ref="H29:H30"/>
    <mergeCell ref="I29:I30"/>
    <mergeCell ref="J29:J30"/>
    <mergeCell ref="K29:K30"/>
    <mergeCell ref="E51:E52"/>
    <mergeCell ref="B45:B46"/>
    <mergeCell ref="C45:C46"/>
    <mergeCell ref="E45:E46"/>
    <mergeCell ref="H45:H46"/>
    <mergeCell ref="B27:B28"/>
    <mergeCell ref="C27:C28"/>
    <mergeCell ref="E27:E28"/>
    <mergeCell ref="H27:H28"/>
    <mergeCell ref="C47:C48"/>
    <mergeCell ref="H47:H48"/>
    <mergeCell ref="B39:B40"/>
    <mergeCell ref="C39:C40"/>
    <mergeCell ref="E39:E40"/>
    <mergeCell ref="H39:H40"/>
    <mergeCell ref="C37:C38"/>
    <mergeCell ref="B31:B32"/>
    <mergeCell ref="C31:C32"/>
    <mergeCell ref="E31:E32"/>
    <mergeCell ref="H31:H32"/>
    <mergeCell ref="B51:B52"/>
    <mergeCell ref="C51:C52"/>
    <mergeCell ref="H49:H50"/>
  </mergeCells>
  <pageMargins left="0.62992125984251968" right="0.62992125984251968" top="0.11811023622047245" bottom="0.19685039370078741" header="0.31496062992125984" footer="0.19685039370078741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J51"/>
  <sheetViews>
    <sheetView workbookViewId="0"/>
  </sheetViews>
  <sheetFormatPr defaultColWidth="9.7109375" defaultRowHeight="12.75" x14ac:dyDescent="0.2"/>
  <cols>
    <col min="1" max="1" width="1.85546875" style="472" customWidth="1"/>
    <col min="2" max="2" width="35.28515625" style="472" customWidth="1"/>
    <col min="3" max="3" width="8" style="472" customWidth="1"/>
    <col min="4" max="5" width="9.85546875" style="472" customWidth="1"/>
    <col min="6" max="6" width="10.42578125" style="472" customWidth="1"/>
    <col min="7" max="7" width="10.7109375" style="472" customWidth="1"/>
    <col min="8" max="8" width="10.5703125" style="472" customWidth="1"/>
    <col min="9" max="9" width="8.85546875" style="472" customWidth="1"/>
    <col min="10" max="245" width="9.140625" style="472" customWidth="1"/>
    <col min="246" max="246" width="1.85546875" style="472" customWidth="1"/>
    <col min="247" max="247" width="42" style="472" customWidth="1"/>
    <col min="248" max="248" width="11.7109375" style="472" customWidth="1"/>
    <col min="249" max="249" width="10.140625" style="472" customWidth="1"/>
    <col min="250" max="250" width="10.28515625" style="472" customWidth="1"/>
    <col min="251" max="251" width="10.140625" style="472" customWidth="1"/>
    <col min="252" max="252" width="11.5703125" style="472" customWidth="1"/>
    <col min="253" max="253" width="10.28515625" style="472" customWidth="1"/>
    <col min="254" max="254" width="1.7109375" style="472" customWidth="1"/>
    <col min="255" max="255" width="16.7109375" style="472" customWidth="1"/>
    <col min="256" max="16384" width="9.7109375" style="472"/>
  </cols>
  <sheetData>
    <row r="2" spans="2:10" ht="15" customHeight="1" x14ac:dyDescent="0.2">
      <c r="G2" s="569"/>
      <c r="H2" s="570" t="s">
        <v>888</v>
      </c>
      <c r="I2" s="570"/>
      <c r="J2" s="570"/>
    </row>
    <row r="3" spans="2:10" ht="10.5" customHeight="1" x14ac:dyDescent="0.2">
      <c r="E3" s="569"/>
    </row>
    <row r="4" spans="2:10" ht="66" customHeight="1" x14ac:dyDescent="0.2">
      <c r="B4" s="999" t="s">
        <v>827</v>
      </c>
      <c r="C4" s="999"/>
      <c r="D4" s="999"/>
      <c r="E4" s="999"/>
      <c r="F4" s="999"/>
      <c r="G4" s="999"/>
      <c r="H4" s="999"/>
      <c r="I4" s="571"/>
      <c r="J4" s="571"/>
    </row>
    <row r="5" spans="2:10" ht="9" customHeight="1" x14ac:dyDescent="0.2">
      <c r="B5" s="571"/>
      <c r="C5" s="571"/>
      <c r="D5" s="571"/>
      <c r="E5" s="571"/>
      <c r="F5" s="571"/>
      <c r="G5" s="571"/>
      <c r="H5" s="571"/>
      <c r="I5" s="571"/>
    </row>
    <row r="6" spans="2:10" ht="52.5" customHeight="1" x14ac:dyDescent="0.2">
      <c r="B6" s="998" t="s">
        <v>355</v>
      </c>
      <c r="C6" s="998"/>
      <c r="D6" s="998"/>
      <c r="E6" s="998"/>
      <c r="F6" s="998"/>
      <c r="G6" s="998"/>
      <c r="H6" s="998"/>
      <c r="I6" s="1"/>
      <c r="J6" s="1"/>
    </row>
    <row r="7" spans="2:10" ht="3.75" customHeight="1" thickBot="1" x14ac:dyDescent="0.25"/>
    <row r="8" spans="2:10" ht="15.75" thickBot="1" x14ac:dyDescent="0.3">
      <c r="B8" s="617"/>
      <c r="C8" s="618">
        <v>2012</v>
      </c>
      <c r="D8" s="619">
        <v>2013</v>
      </c>
      <c r="E8" s="618">
        <v>2014</v>
      </c>
      <c r="F8" s="620">
        <v>2015</v>
      </c>
      <c r="G8" s="620">
        <v>2016</v>
      </c>
      <c r="H8" s="620">
        <v>2017</v>
      </c>
    </row>
    <row r="9" spans="2:10" ht="13.5" thickTop="1" x14ac:dyDescent="0.2">
      <c r="B9" s="572" t="s">
        <v>253</v>
      </c>
      <c r="C9" s="573">
        <v>55523</v>
      </c>
      <c r="D9" s="574">
        <v>55452</v>
      </c>
      <c r="E9" s="575">
        <v>55338</v>
      </c>
      <c r="F9" s="576">
        <v>55155</v>
      </c>
      <c r="G9" s="577">
        <v>55000</v>
      </c>
      <c r="H9" s="621">
        <v>54916</v>
      </c>
    </row>
    <row r="10" spans="2:10" ht="1.5" customHeight="1" x14ac:dyDescent="0.2">
      <c r="B10" s="578"/>
      <c r="C10" s="579"/>
      <c r="D10" s="580"/>
      <c r="E10" s="581"/>
      <c r="F10" s="580"/>
      <c r="G10" s="581"/>
      <c r="H10" s="622"/>
    </row>
    <row r="11" spans="2:10" x14ac:dyDescent="0.2">
      <c r="B11" s="578" t="s">
        <v>254</v>
      </c>
      <c r="C11" s="582">
        <v>8649</v>
      </c>
      <c r="D11" s="583">
        <v>9293</v>
      </c>
      <c r="E11" s="584">
        <v>16598</v>
      </c>
      <c r="F11" s="583">
        <v>14037</v>
      </c>
      <c r="G11" s="584">
        <v>12053</v>
      </c>
      <c r="H11" s="623">
        <v>12394</v>
      </c>
    </row>
    <row r="12" spans="2:10" ht="15" customHeight="1" x14ac:dyDescent="0.2">
      <c r="B12" s="585" t="s">
        <v>255</v>
      </c>
      <c r="C12" s="582">
        <v>3649</v>
      </c>
      <c r="D12" s="583">
        <v>2006</v>
      </c>
      <c r="E12" s="584">
        <v>1785</v>
      </c>
      <c r="F12" s="583">
        <v>2131</v>
      </c>
      <c r="G12" s="584">
        <v>1813</v>
      </c>
      <c r="H12" s="623">
        <f>129+2804</f>
        <v>2933</v>
      </c>
    </row>
    <row r="13" spans="2:10" ht="15" customHeight="1" x14ac:dyDescent="0.2">
      <c r="B13" s="586" t="s">
        <v>256</v>
      </c>
      <c r="C13" s="573">
        <f t="shared" ref="C13:G13" si="0">C11/C9*1000</f>
        <v>155.77328314392233</v>
      </c>
      <c r="D13" s="574">
        <f t="shared" si="0"/>
        <v>167.5863810142105</v>
      </c>
      <c r="E13" s="575">
        <f t="shared" si="0"/>
        <v>299.93855939860492</v>
      </c>
      <c r="F13" s="576">
        <f t="shared" si="0"/>
        <v>254.50095186293174</v>
      </c>
      <c r="G13" s="587">
        <f t="shared" si="0"/>
        <v>219.14545454545453</v>
      </c>
      <c r="H13" s="621">
        <f t="shared" ref="H13" si="1">H11/H9*1000</f>
        <v>225.69014494864882</v>
      </c>
    </row>
    <row r="14" spans="2:10" x14ac:dyDescent="0.2">
      <c r="B14" s="586" t="s">
        <v>257</v>
      </c>
      <c r="C14" s="573">
        <v>29997</v>
      </c>
      <c r="D14" s="574">
        <v>31393</v>
      </c>
      <c r="E14" s="575">
        <v>31923</v>
      </c>
      <c r="F14" s="576">
        <v>34190</v>
      </c>
      <c r="G14" s="587">
        <v>37362</v>
      </c>
      <c r="H14" s="621">
        <v>39771</v>
      </c>
    </row>
    <row r="15" spans="2:10" ht="30" customHeight="1" x14ac:dyDescent="0.2">
      <c r="B15" s="588" t="s">
        <v>390</v>
      </c>
      <c r="C15" s="589">
        <v>0.30330000000000001</v>
      </c>
      <c r="D15" s="590">
        <f>D11/C14</f>
        <v>0.3097976464313098</v>
      </c>
      <c r="E15" s="591">
        <f>E11/D14</f>
        <v>0.52871659287102224</v>
      </c>
      <c r="F15" s="590">
        <f>F11/E14</f>
        <v>0.43971431256460858</v>
      </c>
      <c r="G15" s="591">
        <f>G11/F14</f>
        <v>0.35252997952617726</v>
      </c>
      <c r="H15" s="624">
        <f>H11/G14</f>
        <v>0.33172742358546115</v>
      </c>
    </row>
    <row r="16" spans="2:10" s="485" customFormat="1" ht="31.5" customHeight="1" thickBot="1" x14ac:dyDescent="0.3">
      <c r="B16" s="592" t="s">
        <v>391</v>
      </c>
      <c r="C16" s="593">
        <v>0.12790000000000001</v>
      </c>
      <c r="D16" s="594">
        <f>D12/C14</f>
        <v>6.687335400206687E-2</v>
      </c>
      <c r="E16" s="595">
        <f>E12/D14</f>
        <v>5.6859809511674575E-2</v>
      </c>
      <c r="F16" s="594">
        <f>F12/E14</f>
        <v>6.6754377721392102E-2</v>
      </c>
      <c r="G16" s="595">
        <f>G12/F14</f>
        <v>5.3027200935946185E-2</v>
      </c>
      <c r="H16" s="625">
        <v>0.1014</v>
      </c>
    </row>
    <row r="17" spans="2:8" ht="15" x14ac:dyDescent="0.25">
      <c r="B17" s="596"/>
      <c r="C17" s="597"/>
      <c r="D17" s="597"/>
      <c r="E17" s="597"/>
      <c r="H17" s="598"/>
    </row>
    <row r="18" spans="2:8" x14ac:dyDescent="0.2">
      <c r="B18" s="602" t="s">
        <v>258</v>
      </c>
      <c r="C18" s="603"/>
      <c r="D18" s="604"/>
      <c r="E18" s="604"/>
      <c r="F18" s="605"/>
      <c r="G18" s="605"/>
      <c r="H18" s="605"/>
    </row>
    <row r="19" spans="2:8" x14ac:dyDescent="0.2">
      <c r="B19" s="602" t="s">
        <v>259</v>
      </c>
      <c r="C19" s="603"/>
      <c r="D19" s="604"/>
      <c r="E19" s="604"/>
      <c r="F19" s="605"/>
      <c r="G19" s="605"/>
      <c r="H19" s="605"/>
    </row>
    <row r="20" spans="2:8" x14ac:dyDescent="0.2">
      <c r="B20" s="602" t="s">
        <v>260</v>
      </c>
      <c r="C20" s="603"/>
      <c r="D20" s="604"/>
      <c r="E20" s="604"/>
      <c r="F20" s="605"/>
      <c r="G20" s="605"/>
      <c r="H20" s="605"/>
    </row>
    <row r="21" spans="2:8" ht="27.75" customHeight="1" x14ac:dyDescent="0.2">
      <c r="B21" s="1001" t="s">
        <v>826</v>
      </c>
      <c r="C21" s="1001"/>
      <c r="D21" s="1001"/>
      <c r="E21" s="1001"/>
      <c r="F21" s="1001"/>
      <c r="G21" s="1001"/>
      <c r="H21" s="1001"/>
    </row>
    <row r="22" spans="2:8" ht="51" customHeight="1" x14ac:dyDescent="0.2">
      <c r="B22" s="1000" t="s">
        <v>877</v>
      </c>
      <c r="C22" s="1000"/>
      <c r="D22" s="1000"/>
      <c r="E22" s="1000"/>
      <c r="F22" s="1000"/>
      <c r="G22" s="1000"/>
      <c r="H22" s="1000"/>
    </row>
    <row r="23" spans="2:8" ht="15" customHeight="1" x14ac:dyDescent="0.2">
      <c r="B23" s="3"/>
      <c r="C23" s="3"/>
      <c r="D23" s="3"/>
      <c r="E23" s="3"/>
      <c r="F23" s="3"/>
      <c r="G23" s="3"/>
      <c r="H23" s="3"/>
    </row>
    <row r="24" spans="2:8" ht="14.25" x14ac:dyDescent="0.2">
      <c r="B24" s="2" t="s">
        <v>409</v>
      </c>
      <c r="C24" s="599"/>
      <c r="D24" s="597"/>
      <c r="E24" s="597"/>
    </row>
    <row r="25" spans="2:8" ht="14.25" x14ac:dyDescent="0.2">
      <c r="C25" s="597"/>
      <c r="D25" s="597"/>
      <c r="E25" s="597"/>
    </row>
    <row r="26" spans="2:8" ht="15" x14ac:dyDescent="0.25">
      <c r="B26" s="596"/>
      <c r="C26" s="597"/>
      <c r="D26" s="597"/>
      <c r="E26" s="597"/>
    </row>
    <row r="27" spans="2:8" ht="15" x14ac:dyDescent="0.25">
      <c r="B27" s="596"/>
      <c r="C27" s="597"/>
      <c r="D27" s="597"/>
      <c r="E27" s="597"/>
    </row>
    <row r="28" spans="2:8" ht="15" x14ac:dyDescent="0.25">
      <c r="B28" s="596"/>
      <c r="C28" s="597"/>
      <c r="D28" s="597"/>
      <c r="E28" s="597"/>
    </row>
    <row r="29" spans="2:8" ht="15" x14ac:dyDescent="0.25">
      <c r="B29" s="596"/>
      <c r="C29" s="597"/>
      <c r="D29" s="597"/>
      <c r="E29" s="597"/>
    </row>
    <row r="30" spans="2:8" ht="15" x14ac:dyDescent="0.25">
      <c r="B30" s="596"/>
      <c r="C30" s="597"/>
      <c r="D30" s="597"/>
      <c r="E30" s="597"/>
    </row>
    <row r="31" spans="2:8" ht="15" x14ac:dyDescent="0.25">
      <c r="B31" s="596"/>
      <c r="C31" s="597"/>
      <c r="D31" s="597"/>
      <c r="E31" s="597"/>
    </row>
    <row r="32" spans="2:8" ht="15" x14ac:dyDescent="0.25">
      <c r="B32" s="596"/>
      <c r="C32" s="597"/>
      <c r="D32" s="597"/>
      <c r="E32" s="597"/>
    </row>
    <row r="33" spans="2:5" ht="15" x14ac:dyDescent="0.25">
      <c r="B33" s="596"/>
      <c r="C33" s="597"/>
      <c r="D33" s="597"/>
      <c r="E33" s="597"/>
    </row>
    <row r="34" spans="2:5" ht="15" x14ac:dyDescent="0.25">
      <c r="B34" s="596"/>
      <c r="C34" s="597"/>
      <c r="D34" s="597"/>
      <c r="E34" s="597"/>
    </row>
    <row r="35" spans="2:5" ht="15" x14ac:dyDescent="0.25">
      <c r="B35" s="596"/>
      <c r="C35" s="597"/>
      <c r="D35" s="597"/>
      <c r="E35" s="597"/>
    </row>
    <row r="36" spans="2:5" ht="15" x14ac:dyDescent="0.25">
      <c r="B36" s="596"/>
      <c r="C36" s="597"/>
      <c r="D36" s="597"/>
      <c r="E36" s="597"/>
    </row>
    <row r="37" spans="2:5" ht="15" x14ac:dyDescent="0.25">
      <c r="B37" s="596"/>
      <c r="C37" s="597"/>
      <c r="D37" s="597"/>
      <c r="E37" s="597"/>
    </row>
    <row r="38" spans="2:5" ht="15" x14ac:dyDescent="0.25">
      <c r="B38" s="596"/>
      <c r="C38" s="597"/>
      <c r="D38" s="597"/>
      <c r="E38" s="597"/>
    </row>
    <row r="39" spans="2:5" ht="15" x14ac:dyDescent="0.25">
      <c r="B39" s="596"/>
      <c r="C39" s="597"/>
      <c r="D39" s="597"/>
      <c r="E39" s="597"/>
    </row>
    <row r="40" spans="2:5" ht="15" x14ac:dyDescent="0.25">
      <c r="B40" s="596"/>
      <c r="C40" s="597"/>
      <c r="D40" s="597"/>
      <c r="E40" s="597"/>
    </row>
    <row r="41" spans="2:5" ht="15" x14ac:dyDescent="0.25">
      <c r="B41" s="596"/>
      <c r="C41" s="597"/>
      <c r="D41" s="597"/>
      <c r="E41" s="597"/>
    </row>
    <row r="42" spans="2:5" ht="15" x14ac:dyDescent="0.25">
      <c r="B42" s="596"/>
      <c r="C42" s="597"/>
      <c r="D42" s="597"/>
      <c r="E42" s="597"/>
    </row>
    <row r="43" spans="2:5" ht="15" x14ac:dyDescent="0.25">
      <c r="B43" s="600"/>
      <c r="C43" s="597"/>
      <c r="D43" s="597"/>
      <c r="E43" s="597"/>
    </row>
    <row r="44" spans="2:5" ht="15" x14ac:dyDescent="0.25">
      <c r="B44" s="601"/>
      <c r="C44" s="597"/>
      <c r="D44" s="597"/>
      <c r="E44" s="597"/>
    </row>
    <row r="45" spans="2:5" ht="15" x14ac:dyDescent="0.25">
      <c r="B45" s="601"/>
      <c r="C45" s="597"/>
      <c r="D45" s="597"/>
      <c r="E45" s="597"/>
    </row>
    <row r="46" spans="2:5" ht="15" x14ac:dyDescent="0.25">
      <c r="B46" s="601"/>
      <c r="C46" s="597"/>
      <c r="D46" s="597"/>
      <c r="E46" s="597"/>
    </row>
    <row r="47" spans="2:5" ht="15" x14ac:dyDescent="0.25">
      <c r="B47" s="601"/>
    </row>
    <row r="48" spans="2:5" x14ac:dyDescent="0.2">
      <c r="B48" s="599"/>
    </row>
    <row r="49" spans="2:2" x14ac:dyDescent="0.2">
      <c r="B49" s="599"/>
    </row>
    <row r="50" spans="2:2" x14ac:dyDescent="0.2">
      <c r="B50" s="599"/>
    </row>
    <row r="51" spans="2:2" x14ac:dyDescent="0.2">
      <c r="B51" s="599"/>
    </row>
  </sheetData>
  <mergeCells count="4">
    <mergeCell ref="B6:H6"/>
    <mergeCell ref="B4:H4"/>
    <mergeCell ref="B22:H22"/>
    <mergeCell ref="B21:H21"/>
  </mergeCells>
  <pageMargins left="0.55118110236220474" right="0.55118110236220474" top="0.74803149606299213" bottom="0.74803149606299213" header="0.31496062992125984" footer="0.31496062992125984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1:K64"/>
  <sheetViews>
    <sheetView workbookViewId="0"/>
  </sheetViews>
  <sheetFormatPr defaultRowHeight="12.75" x14ac:dyDescent="0.2"/>
  <cols>
    <col min="1" max="1" width="1.42578125" style="5" customWidth="1"/>
    <col min="2" max="2" width="4.85546875" style="5" customWidth="1"/>
    <col min="3" max="3" width="8" style="616" customWidth="1"/>
    <col min="4" max="4" width="32.42578125" style="5" customWidth="1"/>
    <col min="5" max="5" width="16.42578125" style="5" customWidth="1"/>
    <col min="6" max="6" width="15.85546875" style="5" customWidth="1"/>
    <col min="7" max="7" width="13.140625" style="5" customWidth="1"/>
    <col min="8" max="8" width="5.140625" style="5" customWidth="1"/>
    <col min="9" max="16384" width="9.140625" style="5"/>
  </cols>
  <sheetData>
    <row r="1" spans="2:11" s="290" customFormat="1" x14ac:dyDescent="0.25">
      <c r="C1" s="606"/>
    </row>
    <row r="2" spans="2:11" s="290" customFormat="1" x14ac:dyDescent="0.25">
      <c r="C2" s="606"/>
      <c r="E2" s="607"/>
      <c r="G2" s="608" t="s">
        <v>274</v>
      </c>
    </row>
    <row r="3" spans="2:11" s="290" customFormat="1" ht="18" x14ac:dyDescent="0.25">
      <c r="B3" s="814" t="s">
        <v>484</v>
      </c>
      <c r="C3" s="814"/>
      <c r="D3" s="814"/>
      <c r="E3" s="814"/>
      <c r="F3" s="814"/>
      <c r="G3" s="814"/>
    </row>
    <row r="4" spans="2:11" s="290" customFormat="1" ht="13.5" thickBot="1" x14ac:dyDescent="0.3">
      <c r="C4" s="606"/>
    </row>
    <row r="5" spans="2:11" s="290" customFormat="1" ht="33.75" customHeight="1" x14ac:dyDescent="0.25">
      <c r="B5" s="1002" t="s">
        <v>63</v>
      </c>
      <c r="C5" s="1003"/>
      <c r="D5" s="1003"/>
      <c r="E5" s="634" t="s">
        <v>132</v>
      </c>
      <c r="F5" s="634" t="s">
        <v>133</v>
      </c>
      <c r="G5" s="635" t="s">
        <v>134</v>
      </c>
    </row>
    <row r="6" spans="2:11" s="48" customFormat="1" ht="24" customHeight="1" thickBot="1" x14ac:dyDescent="0.3">
      <c r="B6" s="1004" t="s">
        <v>111</v>
      </c>
      <c r="C6" s="1005"/>
      <c r="D6" s="1005"/>
      <c r="E6" s="641">
        <f>E7+E13+E15+E18+E24+E27+E32+E38+E48</f>
        <v>34727511</v>
      </c>
      <c r="F6" s="641">
        <f>F7+F13+F15+F18+F24+F27+F32+F38+F48</f>
        <v>35201051</v>
      </c>
      <c r="G6" s="642">
        <f>G7+G13+G15+G18+G24+G27+G32+G38+G48</f>
        <v>33709610.570000008</v>
      </c>
      <c r="I6" s="609"/>
      <c r="J6" s="609"/>
      <c r="K6" s="609"/>
    </row>
    <row r="7" spans="2:11" s="290" customFormat="1" ht="13.5" thickTop="1" x14ac:dyDescent="0.25">
      <c r="B7" s="638" t="s">
        <v>135</v>
      </c>
      <c r="C7" s="1006" t="s">
        <v>136</v>
      </c>
      <c r="D7" s="1006"/>
      <c r="E7" s="639">
        <f>SUM(E8:E12)</f>
        <v>4310405</v>
      </c>
      <c r="F7" s="639">
        <f>SUM(F8:F12)</f>
        <v>4326801</v>
      </c>
      <c r="G7" s="640">
        <f>SUM(G8:G12)</f>
        <v>4091113.29</v>
      </c>
    </row>
    <row r="8" spans="2:11" s="290" customFormat="1" x14ac:dyDescent="0.25">
      <c r="B8" s="610"/>
      <c r="C8" s="611" t="s">
        <v>365</v>
      </c>
      <c r="D8" s="612" t="s">
        <v>137</v>
      </c>
      <c r="E8" s="613">
        <v>3928400</v>
      </c>
      <c r="F8" s="613">
        <v>4032711</v>
      </c>
      <c r="G8" s="208">
        <v>3817616.91</v>
      </c>
    </row>
    <row r="9" spans="2:11" s="290" customFormat="1" x14ac:dyDescent="0.25">
      <c r="B9" s="610"/>
      <c r="C9" s="611" t="s">
        <v>138</v>
      </c>
      <c r="D9" s="612" t="s">
        <v>139</v>
      </c>
      <c r="E9" s="613">
        <v>22705</v>
      </c>
      <c r="F9" s="613">
        <v>22705</v>
      </c>
      <c r="G9" s="208">
        <v>22219.1</v>
      </c>
    </row>
    <row r="10" spans="2:11" s="290" customFormat="1" ht="15" customHeight="1" x14ac:dyDescent="0.25">
      <c r="B10" s="610"/>
      <c r="C10" s="611" t="s">
        <v>140</v>
      </c>
      <c r="D10" s="612" t="s">
        <v>141</v>
      </c>
      <c r="E10" s="613">
        <v>259900</v>
      </c>
      <c r="F10" s="613">
        <v>141202</v>
      </c>
      <c r="G10" s="208">
        <v>129374.61</v>
      </c>
    </row>
    <row r="11" spans="2:11" s="290" customFormat="1" x14ac:dyDescent="0.25">
      <c r="B11" s="610"/>
      <c r="C11" s="611" t="s">
        <v>142</v>
      </c>
      <c r="D11" s="626" t="s">
        <v>143</v>
      </c>
      <c r="E11" s="613">
        <v>99400</v>
      </c>
      <c r="F11" s="613">
        <v>101768</v>
      </c>
      <c r="G11" s="208">
        <v>93707.54</v>
      </c>
    </row>
    <row r="12" spans="2:11" s="290" customFormat="1" x14ac:dyDescent="0.25">
      <c r="B12" s="610"/>
      <c r="C12" s="611" t="s">
        <v>144</v>
      </c>
      <c r="D12" s="626" t="s">
        <v>145</v>
      </c>
      <c r="E12" s="613">
        <v>0</v>
      </c>
      <c r="F12" s="613">
        <v>28415</v>
      </c>
      <c r="G12" s="208">
        <v>28195.13</v>
      </c>
    </row>
    <row r="13" spans="2:11" s="290" customFormat="1" x14ac:dyDescent="0.25">
      <c r="B13" s="636" t="s">
        <v>146</v>
      </c>
      <c r="C13" s="1007" t="s">
        <v>147</v>
      </c>
      <c r="D13" s="1007"/>
      <c r="E13" s="299">
        <f>E14</f>
        <v>18325</v>
      </c>
      <c r="F13" s="299">
        <f>F14</f>
        <v>18325</v>
      </c>
      <c r="G13" s="637">
        <f>G14</f>
        <v>7150</v>
      </c>
    </row>
    <row r="14" spans="2:11" s="290" customFormat="1" x14ac:dyDescent="0.25">
      <c r="B14" s="610"/>
      <c r="C14" s="611" t="s">
        <v>148</v>
      </c>
      <c r="D14" s="612" t="s">
        <v>149</v>
      </c>
      <c r="E14" s="613">
        <v>18325</v>
      </c>
      <c r="F14" s="613">
        <v>18325</v>
      </c>
      <c r="G14" s="208">
        <v>7150</v>
      </c>
    </row>
    <row r="15" spans="2:11" s="290" customFormat="1" x14ac:dyDescent="0.25">
      <c r="B15" s="636" t="s">
        <v>150</v>
      </c>
      <c r="C15" s="1007" t="s">
        <v>151</v>
      </c>
      <c r="D15" s="1007"/>
      <c r="E15" s="299">
        <f>SUM(E16:E17)</f>
        <v>1061335</v>
      </c>
      <c r="F15" s="299">
        <f>SUM(F16:F17)</f>
        <v>1129235</v>
      </c>
      <c r="G15" s="637">
        <f>SUM(G16:G17)</f>
        <v>1067832.51</v>
      </c>
    </row>
    <row r="16" spans="2:11" s="290" customFormat="1" x14ac:dyDescent="0.25">
      <c r="B16" s="610"/>
      <c r="C16" s="611" t="s">
        <v>152</v>
      </c>
      <c r="D16" s="612" t="s">
        <v>153</v>
      </c>
      <c r="E16" s="613">
        <v>1048300</v>
      </c>
      <c r="F16" s="613">
        <v>1107800</v>
      </c>
      <c r="G16" s="208">
        <v>1046489.48</v>
      </c>
    </row>
    <row r="17" spans="2:7" s="290" customFormat="1" x14ac:dyDescent="0.25">
      <c r="B17" s="610"/>
      <c r="C17" s="611" t="s">
        <v>154</v>
      </c>
      <c r="D17" s="612" t="s">
        <v>155</v>
      </c>
      <c r="E17" s="613">
        <v>13035</v>
      </c>
      <c r="F17" s="613">
        <v>21435</v>
      </c>
      <c r="G17" s="208">
        <v>21343.03</v>
      </c>
    </row>
    <row r="18" spans="2:7" s="290" customFormat="1" x14ac:dyDescent="0.25">
      <c r="B18" s="636" t="s">
        <v>156</v>
      </c>
      <c r="C18" s="1007" t="s">
        <v>157</v>
      </c>
      <c r="D18" s="1007"/>
      <c r="E18" s="299">
        <f>SUM(E19:E23)</f>
        <v>3625393</v>
      </c>
      <c r="F18" s="299">
        <f t="shared" ref="F18:G18" si="0">SUM(F19:F23)</f>
        <v>3449769</v>
      </c>
      <c r="G18" s="637">
        <f t="shared" si="0"/>
        <v>3111758.5000000005</v>
      </c>
    </row>
    <row r="19" spans="2:7" s="290" customFormat="1" x14ac:dyDescent="0.25">
      <c r="B19" s="610"/>
      <c r="C19" s="611" t="s">
        <v>725</v>
      </c>
      <c r="D19" s="627" t="s">
        <v>726</v>
      </c>
      <c r="E19" s="613">
        <v>0</v>
      </c>
      <c r="F19" s="613">
        <v>10000</v>
      </c>
      <c r="G19" s="208">
        <v>10000</v>
      </c>
    </row>
    <row r="20" spans="2:7" s="290" customFormat="1" x14ac:dyDescent="0.25">
      <c r="B20" s="610"/>
      <c r="C20" s="611" t="s">
        <v>158</v>
      </c>
      <c r="D20" s="627" t="s">
        <v>159</v>
      </c>
      <c r="E20" s="613">
        <v>112040</v>
      </c>
      <c r="F20" s="613">
        <v>102040</v>
      </c>
      <c r="G20" s="208">
        <v>84912.84</v>
      </c>
    </row>
    <row r="21" spans="2:7" s="290" customFormat="1" x14ac:dyDescent="0.25">
      <c r="B21" s="628"/>
      <c r="C21" s="611" t="s">
        <v>160</v>
      </c>
      <c r="D21" s="629" t="s">
        <v>161</v>
      </c>
      <c r="E21" s="613">
        <v>160200</v>
      </c>
      <c r="F21" s="630">
        <v>122000</v>
      </c>
      <c r="G21" s="208">
        <v>100832.59</v>
      </c>
    </row>
    <row r="22" spans="2:7" s="290" customFormat="1" x14ac:dyDescent="0.25">
      <c r="B22" s="610"/>
      <c r="C22" s="611" t="s">
        <v>162</v>
      </c>
      <c r="D22" s="612" t="s">
        <v>163</v>
      </c>
      <c r="E22" s="613">
        <v>3291133</v>
      </c>
      <c r="F22" s="630">
        <v>3156709</v>
      </c>
      <c r="G22" s="208">
        <v>2863991.93</v>
      </c>
    </row>
    <row r="23" spans="2:7" s="290" customFormat="1" x14ac:dyDescent="0.25">
      <c r="B23" s="610"/>
      <c r="C23" s="611" t="s">
        <v>164</v>
      </c>
      <c r="D23" s="612" t="s">
        <v>165</v>
      </c>
      <c r="E23" s="613">
        <v>62020</v>
      </c>
      <c r="F23" s="630">
        <v>59020</v>
      </c>
      <c r="G23" s="208">
        <v>52021.14</v>
      </c>
    </row>
    <row r="24" spans="2:7" s="290" customFormat="1" x14ac:dyDescent="0.25">
      <c r="B24" s="636" t="s">
        <v>166</v>
      </c>
      <c r="C24" s="1007" t="s">
        <v>167</v>
      </c>
      <c r="D24" s="1007"/>
      <c r="E24" s="299">
        <f>SUM(E25:E26)</f>
        <v>3421700</v>
      </c>
      <c r="F24" s="299">
        <f>SUM(F25:F26)</f>
        <v>3183974</v>
      </c>
      <c r="G24" s="637">
        <f>SUM(G25:G26)</f>
        <v>2949238.56</v>
      </c>
    </row>
    <row r="25" spans="2:7" s="290" customFormat="1" x14ac:dyDescent="0.25">
      <c r="B25" s="610"/>
      <c r="C25" s="611" t="s">
        <v>168</v>
      </c>
      <c r="D25" s="612" t="s">
        <v>169</v>
      </c>
      <c r="E25" s="613">
        <v>3406700</v>
      </c>
      <c r="F25" s="613">
        <v>3158550</v>
      </c>
      <c r="G25" s="208">
        <v>2924421.46</v>
      </c>
    </row>
    <row r="26" spans="2:7" s="290" customFormat="1" x14ac:dyDescent="0.25">
      <c r="B26" s="610"/>
      <c r="C26" s="611" t="s">
        <v>170</v>
      </c>
      <c r="D26" s="612" t="s">
        <v>171</v>
      </c>
      <c r="E26" s="613">
        <v>15000</v>
      </c>
      <c r="F26" s="613">
        <v>25424</v>
      </c>
      <c r="G26" s="208">
        <v>24817.1</v>
      </c>
    </row>
    <row r="27" spans="2:7" s="290" customFormat="1" x14ac:dyDescent="0.25">
      <c r="B27" s="636" t="s">
        <v>172</v>
      </c>
      <c r="C27" s="1007" t="s">
        <v>173</v>
      </c>
      <c r="D27" s="1007"/>
      <c r="E27" s="299">
        <f>SUM(E28:E31)</f>
        <v>2071305</v>
      </c>
      <c r="F27" s="299">
        <f>SUM(F28:F31)</f>
        <v>2178749</v>
      </c>
      <c r="G27" s="637">
        <f>SUM(G28:G31)</f>
        <v>1882663.0099999998</v>
      </c>
    </row>
    <row r="28" spans="2:7" s="290" customFormat="1" ht="14.25" customHeight="1" x14ac:dyDescent="0.25">
      <c r="B28" s="610"/>
      <c r="C28" s="611" t="s">
        <v>174</v>
      </c>
      <c r="D28" s="612" t="s">
        <v>175</v>
      </c>
      <c r="E28" s="613">
        <v>36450</v>
      </c>
      <c r="F28" s="613">
        <v>36824</v>
      </c>
      <c r="G28" s="208">
        <v>25489</v>
      </c>
    </row>
    <row r="29" spans="2:7" s="290" customFormat="1" x14ac:dyDescent="0.25">
      <c r="B29" s="610"/>
      <c r="C29" s="611" t="s">
        <v>176</v>
      </c>
      <c r="D29" s="612" t="s">
        <v>177</v>
      </c>
      <c r="E29" s="613">
        <v>1055775</v>
      </c>
      <c r="F29" s="613">
        <v>1114075</v>
      </c>
      <c r="G29" s="208">
        <v>926616</v>
      </c>
    </row>
    <row r="30" spans="2:7" s="290" customFormat="1" x14ac:dyDescent="0.25">
      <c r="B30" s="610"/>
      <c r="C30" s="611" t="s">
        <v>178</v>
      </c>
      <c r="D30" s="612" t="s">
        <v>179</v>
      </c>
      <c r="E30" s="613">
        <v>570265</v>
      </c>
      <c r="F30" s="613">
        <v>639485</v>
      </c>
      <c r="G30" s="208">
        <v>578806.09</v>
      </c>
    </row>
    <row r="31" spans="2:7" s="290" customFormat="1" x14ac:dyDescent="0.25">
      <c r="B31" s="610"/>
      <c r="C31" s="611" t="s">
        <v>180</v>
      </c>
      <c r="D31" s="612" t="s">
        <v>173</v>
      </c>
      <c r="E31" s="613">
        <v>408815</v>
      </c>
      <c r="F31" s="613">
        <v>388365</v>
      </c>
      <c r="G31" s="208">
        <v>351751.92</v>
      </c>
    </row>
    <row r="32" spans="2:7" s="290" customFormat="1" x14ac:dyDescent="0.25">
      <c r="B32" s="636" t="s">
        <v>181</v>
      </c>
      <c r="C32" s="1007" t="s">
        <v>182</v>
      </c>
      <c r="D32" s="1007"/>
      <c r="E32" s="299">
        <f>SUM(E33:E37)</f>
        <v>2611244</v>
      </c>
      <c r="F32" s="299">
        <f t="shared" ref="F32:G32" si="1">SUM(F33:F37)</f>
        <v>2830202</v>
      </c>
      <c r="G32" s="637">
        <f t="shared" si="1"/>
        <v>2633944.7999999998</v>
      </c>
    </row>
    <row r="33" spans="2:7" s="290" customFormat="1" ht="15" customHeight="1" x14ac:dyDescent="0.25">
      <c r="B33" s="610"/>
      <c r="C33" s="611" t="s">
        <v>183</v>
      </c>
      <c r="D33" s="612" t="s">
        <v>184</v>
      </c>
      <c r="E33" s="613">
        <v>1985544</v>
      </c>
      <c r="F33" s="613">
        <v>2058129</v>
      </c>
      <c r="G33" s="208">
        <v>1963793.52</v>
      </c>
    </row>
    <row r="34" spans="2:7" s="290" customFormat="1" x14ac:dyDescent="0.25">
      <c r="B34" s="610"/>
      <c r="C34" s="611" t="s">
        <v>366</v>
      </c>
      <c r="D34" s="612" t="s">
        <v>186</v>
      </c>
      <c r="E34" s="613">
        <v>433400</v>
      </c>
      <c r="F34" s="613">
        <v>568740</v>
      </c>
      <c r="G34" s="208">
        <v>502397.82</v>
      </c>
    </row>
    <row r="35" spans="2:7" s="290" customFormat="1" x14ac:dyDescent="0.25">
      <c r="B35" s="610"/>
      <c r="C35" s="611" t="s">
        <v>187</v>
      </c>
      <c r="D35" s="612" t="s">
        <v>188</v>
      </c>
      <c r="E35" s="613">
        <v>24300</v>
      </c>
      <c r="F35" s="613">
        <v>19800</v>
      </c>
      <c r="G35" s="208">
        <v>17357.13</v>
      </c>
    </row>
    <row r="36" spans="2:7" s="290" customFormat="1" x14ac:dyDescent="0.25">
      <c r="B36" s="610"/>
      <c r="C36" s="611" t="s">
        <v>189</v>
      </c>
      <c r="D36" s="612" t="s">
        <v>354</v>
      </c>
      <c r="E36" s="613">
        <v>168000</v>
      </c>
      <c r="F36" s="613">
        <v>167333</v>
      </c>
      <c r="G36" s="208">
        <v>134196.32999999999</v>
      </c>
    </row>
    <row r="37" spans="2:7" s="290" customFormat="1" x14ac:dyDescent="0.25">
      <c r="B37" s="610"/>
      <c r="C37" s="611" t="s">
        <v>723</v>
      </c>
      <c r="D37" s="612" t="s">
        <v>724</v>
      </c>
      <c r="E37" s="613">
        <v>0</v>
      </c>
      <c r="F37" s="613">
        <v>16200</v>
      </c>
      <c r="G37" s="208">
        <v>16200</v>
      </c>
    </row>
    <row r="38" spans="2:7" s="290" customFormat="1" x14ac:dyDescent="0.25">
      <c r="B38" s="636" t="s">
        <v>191</v>
      </c>
      <c r="C38" s="1007" t="s">
        <v>192</v>
      </c>
      <c r="D38" s="1007"/>
      <c r="E38" s="299">
        <f>SUM(E39:E47)</f>
        <v>14949454</v>
      </c>
      <c r="F38" s="299">
        <f>SUM(F39:F47)</f>
        <v>15310479</v>
      </c>
      <c r="G38" s="637">
        <f>SUM(G39:G47)</f>
        <v>15232218.810000001</v>
      </c>
    </row>
    <row r="39" spans="2:7" s="290" customFormat="1" ht="25.5" x14ac:dyDescent="0.25">
      <c r="B39" s="610"/>
      <c r="C39" s="611" t="s">
        <v>193</v>
      </c>
      <c r="D39" s="612" t="s">
        <v>194</v>
      </c>
      <c r="E39" s="613">
        <v>3757259</v>
      </c>
      <c r="F39" s="613">
        <v>3795138</v>
      </c>
      <c r="G39" s="208">
        <v>3793762.53</v>
      </c>
    </row>
    <row r="40" spans="2:7" s="290" customFormat="1" ht="20.25" customHeight="1" x14ac:dyDescent="0.25">
      <c r="B40" s="610"/>
      <c r="C40" s="611" t="s">
        <v>195</v>
      </c>
      <c r="D40" s="612" t="s">
        <v>196</v>
      </c>
      <c r="E40" s="613">
        <v>3062728</v>
      </c>
      <c r="F40" s="613">
        <v>3099690</v>
      </c>
      <c r="G40" s="208">
        <v>3082279.84</v>
      </c>
    </row>
    <row r="41" spans="2:7" s="290" customFormat="1" ht="25.5" x14ac:dyDescent="0.25">
      <c r="B41" s="610"/>
      <c r="C41" s="611" t="s">
        <v>367</v>
      </c>
      <c r="D41" s="612" t="s">
        <v>368</v>
      </c>
      <c r="E41" s="613">
        <v>4374156</v>
      </c>
      <c r="F41" s="613">
        <v>4552155</v>
      </c>
      <c r="G41" s="208">
        <v>4500076.57</v>
      </c>
    </row>
    <row r="42" spans="2:7" s="290" customFormat="1" x14ac:dyDescent="0.25">
      <c r="B42" s="610"/>
      <c r="C42" s="611" t="s">
        <v>197</v>
      </c>
      <c r="D42" s="611" t="s">
        <v>198</v>
      </c>
      <c r="E42" s="613">
        <v>2241961</v>
      </c>
      <c r="F42" s="613">
        <v>2283010</v>
      </c>
      <c r="G42" s="208">
        <v>2280935.2000000002</v>
      </c>
    </row>
    <row r="43" spans="2:7" s="290" customFormat="1" x14ac:dyDescent="0.25">
      <c r="B43" s="610"/>
      <c r="C43" s="611" t="s">
        <v>290</v>
      </c>
      <c r="D43" s="612" t="s">
        <v>200</v>
      </c>
      <c r="E43" s="613">
        <v>159968</v>
      </c>
      <c r="F43" s="613">
        <v>179172</v>
      </c>
      <c r="G43" s="208">
        <v>179129.48</v>
      </c>
    </row>
    <row r="44" spans="2:7" s="290" customFormat="1" ht="12.75" customHeight="1" x14ac:dyDescent="0.25">
      <c r="B44" s="610"/>
      <c r="C44" s="611" t="s">
        <v>199</v>
      </c>
      <c r="D44" s="612" t="s">
        <v>200</v>
      </c>
      <c r="E44" s="613">
        <v>499493</v>
      </c>
      <c r="F44" s="613">
        <v>507948</v>
      </c>
      <c r="G44" s="208">
        <v>507947.43</v>
      </c>
    </row>
    <row r="45" spans="2:7" s="290" customFormat="1" ht="12" customHeight="1" x14ac:dyDescent="0.25">
      <c r="B45" s="610"/>
      <c r="C45" s="611" t="s">
        <v>369</v>
      </c>
      <c r="D45" s="612" t="s">
        <v>370</v>
      </c>
      <c r="E45" s="613">
        <v>363160</v>
      </c>
      <c r="F45" s="613">
        <v>379951</v>
      </c>
      <c r="G45" s="208">
        <v>380082.37</v>
      </c>
    </row>
    <row r="46" spans="2:7" s="290" customFormat="1" ht="15.75" customHeight="1" x14ac:dyDescent="0.25">
      <c r="B46" s="610"/>
      <c r="C46" s="611" t="s">
        <v>371</v>
      </c>
      <c r="D46" s="612" t="s">
        <v>372</v>
      </c>
      <c r="E46" s="613">
        <v>438718</v>
      </c>
      <c r="F46" s="613">
        <v>455801</v>
      </c>
      <c r="G46" s="208">
        <v>455080.06</v>
      </c>
    </row>
    <row r="47" spans="2:7" s="290" customFormat="1" x14ac:dyDescent="0.25">
      <c r="B47" s="610"/>
      <c r="C47" s="611" t="s">
        <v>373</v>
      </c>
      <c r="D47" s="612" t="s">
        <v>374</v>
      </c>
      <c r="E47" s="613">
        <v>52011</v>
      </c>
      <c r="F47" s="613">
        <v>57614</v>
      </c>
      <c r="G47" s="208">
        <v>52925.33</v>
      </c>
    </row>
    <row r="48" spans="2:7" s="290" customFormat="1" x14ac:dyDescent="0.25">
      <c r="B48" s="636">
        <v>10</v>
      </c>
      <c r="C48" s="1007" t="s">
        <v>201</v>
      </c>
      <c r="D48" s="1007"/>
      <c r="E48" s="299">
        <f>SUM(E49:E53)</f>
        <v>2658350</v>
      </c>
      <c r="F48" s="299">
        <f>SUM(F49:F53)</f>
        <v>2773517</v>
      </c>
      <c r="G48" s="637">
        <f>SUM(G49:G53)</f>
        <v>2733691.09</v>
      </c>
    </row>
    <row r="49" spans="2:7" s="290" customFormat="1" x14ac:dyDescent="0.25">
      <c r="B49" s="631"/>
      <c r="C49" s="611" t="s">
        <v>375</v>
      </c>
      <c r="D49" s="612" t="s">
        <v>225</v>
      </c>
      <c r="E49" s="613">
        <v>1619490</v>
      </c>
      <c r="F49" s="613">
        <v>1636319</v>
      </c>
      <c r="G49" s="208">
        <v>1623035.48</v>
      </c>
    </row>
    <row r="50" spans="2:7" s="290" customFormat="1" x14ac:dyDescent="0.25">
      <c r="B50" s="610"/>
      <c r="C50" s="611" t="s">
        <v>376</v>
      </c>
      <c r="D50" s="612" t="s">
        <v>202</v>
      </c>
      <c r="E50" s="613">
        <v>567811</v>
      </c>
      <c r="F50" s="613">
        <v>591869</v>
      </c>
      <c r="G50" s="208">
        <v>579462.09</v>
      </c>
    </row>
    <row r="51" spans="2:7" s="290" customFormat="1" x14ac:dyDescent="0.25">
      <c r="B51" s="610"/>
      <c r="C51" s="611" t="s">
        <v>377</v>
      </c>
      <c r="D51" s="612" t="s">
        <v>378</v>
      </c>
      <c r="E51" s="613">
        <v>216900</v>
      </c>
      <c r="F51" s="613">
        <v>223048</v>
      </c>
      <c r="G51" s="208">
        <v>216630.73</v>
      </c>
    </row>
    <row r="52" spans="2:7" s="290" customFormat="1" ht="25.5" x14ac:dyDescent="0.25">
      <c r="B52" s="610"/>
      <c r="C52" s="611" t="s">
        <v>203</v>
      </c>
      <c r="D52" s="612" t="s">
        <v>204</v>
      </c>
      <c r="E52" s="613">
        <v>73900</v>
      </c>
      <c r="F52" s="613">
        <v>102408</v>
      </c>
      <c r="G52" s="208">
        <v>98496.8</v>
      </c>
    </row>
    <row r="53" spans="2:7" s="290" customFormat="1" ht="13.5" thickBot="1" x14ac:dyDescent="0.3">
      <c r="B53" s="614"/>
      <c r="C53" s="632" t="s">
        <v>205</v>
      </c>
      <c r="D53" s="632" t="s">
        <v>206</v>
      </c>
      <c r="E53" s="633">
        <v>180249</v>
      </c>
      <c r="F53" s="633">
        <v>219873</v>
      </c>
      <c r="G53" s="615">
        <v>216065.99</v>
      </c>
    </row>
    <row r="54" spans="2:7" s="290" customFormat="1" x14ac:dyDescent="0.2">
      <c r="B54" s="5"/>
      <c r="C54" s="616"/>
      <c r="D54" s="5"/>
      <c r="E54" s="5"/>
      <c r="F54" s="5"/>
      <c r="G54" s="5"/>
    </row>
    <row r="55" spans="2:7" s="290" customFormat="1" x14ac:dyDescent="0.2">
      <c r="B55" s="5"/>
      <c r="C55" s="616"/>
      <c r="D55" s="5"/>
      <c r="E55" s="5"/>
      <c r="F55" s="255"/>
      <c r="G55" s="255"/>
    </row>
    <row r="56" spans="2:7" s="290" customFormat="1" x14ac:dyDescent="0.2">
      <c r="B56" s="5"/>
      <c r="C56" s="616"/>
      <c r="D56" s="5"/>
      <c r="E56" s="5"/>
      <c r="F56" s="5"/>
      <c r="G56" s="255"/>
    </row>
    <row r="57" spans="2:7" s="290" customFormat="1" x14ac:dyDescent="0.2">
      <c r="B57" s="5"/>
      <c r="C57" s="616"/>
      <c r="D57" s="5"/>
      <c r="E57" s="5"/>
      <c r="F57" s="5"/>
      <c r="G57" s="5"/>
    </row>
    <row r="58" spans="2:7" s="290" customFormat="1" ht="26.25" customHeight="1" x14ac:dyDescent="0.2">
      <c r="B58" s="5"/>
      <c r="C58" s="616"/>
      <c r="D58" s="5"/>
      <c r="E58" s="5"/>
      <c r="F58" s="5"/>
      <c r="G58" s="5"/>
    </row>
    <row r="59" spans="2:7" s="290" customFormat="1" x14ac:dyDescent="0.2">
      <c r="B59" s="5"/>
      <c r="C59" s="616"/>
      <c r="D59" s="5"/>
      <c r="E59" s="5"/>
      <c r="F59" s="248"/>
      <c r="G59" s="5"/>
    </row>
    <row r="60" spans="2:7" s="290" customFormat="1" x14ac:dyDescent="0.2">
      <c r="B60" s="5"/>
      <c r="C60" s="616"/>
      <c r="D60" s="5"/>
      <c r="E60" s="5"/>
      <c r="F60" s="248"/>
      <c r="G60" s="5"/>
    </row>
    <row r="61" spans="2:7" x14ac:dyDescent="0.2">
      <c r="F61" s="248"/>
    </row>
    <row r="62" spans="2:7" x14ac:dyDescent="0.2">
      <c r="F62" s="248"/>
    </row>
    <row r="63" spans="2:7" x14ac:dyDescent="0.2">
      <c r="F63" s="248"/>
    </row>
    <row r="64" spans="2:7" x14ac:dyDescent="0.2">
      <c r="F64" s="261"/>
    </row>
  </sheetData>
  <mergeCells count="12">
    <mergeCell ref="B3:G3"/>
    <mergeCell ref="B5:D5"/>
    <mergeCell ref="B6:D6"/>
    <mergeCell ref="C7:D7"/>
    <mergeCell ref="C48:D48"/>
    <mergeCell ref="C24:D24"/>
    <mergeCell ref="C27:D27"/>
    <mergeCell ref="C32:D32"/>
    <mergeCell ref="C38:D38"/>
    <mergeCell ref="C13:D13"/>
    <mergeCell ref="C15:D15"/>
    <mergeCell ref="C18:D18"/>
  </mergeCells>
  <phoneticPr fontId="2" type="noConversion"/>
  <pageMargins left="0.55118110236220474" right="0.19685039370078741" top="0.70866141732283472" bottom="0.39370078740157483" header="0.27559055118110237" footer="0.31496062992125984"/>
  <pageSetup paperSize="9" scale="97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G35"/>
  <sheetViews>
    <sheetView workbookViewId="0"/>
  </sheetViews>
  <sheetFormatPr defaultRowHeight="12.75" x14ac:dyDescent="0.2"/>
  <cols>
    <col min="1" max="1" width="2.5703125" style="5" customWidth="1"/>
    <col min="2" max="2" width="3.42578125" style="5" customWidth="1"/>
    <col min="3" max="3" width="8.7109375" style="5" customWidth="1"/>
    <col min="4" max="4" width="33.140625" style="5" customWidth="1"/>
    <col min="5" max="5" width="14.42578125" style="5" customWidth="1"/>
    <col min="6" max="6" width="14.5703125" style="5" customWidth="1"/>
    <col min="7" max="7" width="16" style="5" customWidth="1"/>
    <col min="8" max="8" width="8.85546875" style="5" customWidth="1"/>
    <col min="9" max="16384" width="9.140625" style="5"/>
  </cols>
  <sheetData>
    <row r="2" spans="2:7" ht="14.25" x14ac:dyDescent="0.2">
      <c r="C2" s="48"/>
      <c r="D2" s="643"/>
      <c r="E2" s="609"/>
      <c r="F2" s="609"/>
      <c r="G2" s="644" t="s">
        <v>275</v>
      </c>
    </row>
    <row r="3" spans="2:7" ht="14.25" x14ac:dyDescent="0.2">
      <c r="C3" s="48"/>
      <c r="D3" s="643"/>
      <c r="E3" s="48"/>
      <c r="F3" s="48"/>
      <c r="G3" s="609"/>
    </row>
    <row r="4" spans="2:7" ht="18" x14ac:dyDescent="0.2">
      <c r="B4" s="814" t="s">
        <v>485</v>
      </c>
      <c r="C4" s="814"/>
      <c r="D4" s="814"/>
      <c r="E4" s="814"/>
      <c r="F4" s="814"/>
      <c r="G4" s="814"/>
    </row>
    <row r="5" spans="2:7" ht="21" thickBot="1" x14ac:dyDescent="0.25">
      <c r="C5" s="645"/>
      <c r="D5" s="645"/>
      <c r="E5" s="645"/>
      <c r="F5" s="645"/>
      <c r="G5" s="645"/>
    </row>
    <row r="6" spans="2:7" ht="30" customHeight="1" x14ac:dyDescent="0.2">
      <c r="B6" s="1002" t="s">
        <v>63</v>
      </c>
      <c r="C6" s="1003"/>
      <c r="D6" s="1003"/>
      <c r="E6" s="634" t="s">
        <v>132</v>
      </c>
      <c r="F6" s="634" t="s">
        <v>133</v>
      </c>
      <c r="G6" s="635" t="s">
        <v>134</v>
      </c>
    </row>
    <row r="7" spans="2:7" s="48" customFormat="1" ht="17.25" customHeight="1" thickBot="1" x14ac:dyDescent="0.3">
      <c r="B7" s="1004" t="s">
        <v>207</v>
      </c>
      <c r="C7" s="1005"/>
      <c r="D7" s="1005"/>
      <c r="E7" s="641">
        <f>E8+E12+E16+E19+E24+E28+E10+E34</f>
        <v>11278666</v>
      </c>
      <c r="F7" s="641">
        <f>F8+F12+F16+F19+F24+F28+F10+F34</f>
        <v>13196529</v>
      </c>
      <c r="G7" s="642">
        <f>G8+G12+G16+G19+G24+G28+G10+G34</f>
        <v>6391030.3900000015</v>
      </c>
    </row>
    <row r="8" spans="2:7" ht="12.75" customHeight="1" thickTop="1" x14ac:dyDescent="0.2">
      <c r="B8" s="694" t="s">
        <v>135</v>
      </c>
      <c r="C8" s="1008" t="s">
        <v>136</v>
      </c>
      <c r="D8" s="1008"/>
      <c r="E8" s="305">
        <f>E9</f>
        <v>1091415</v>
      </c>
      <c r="F8" s="305">
        <f>F9</f>
        <v>1865729</v>
      </c>
      <c r="G8" s="695">
        <f>G9</f>
        <v>1319543.73</v>
      </c>
    </row>
    <row r="9" spans="2:7" ht="15" customHeight="1" x14ac:dyDescent="0.2">
      <c r="B9" s="646"/>
      <c r="C9" s="655" t="s">
        <v>365</v>
      </c>
      <c r="D9" s="612" t="s">
        <v>137</v>
      </c>
      <c r="E9" s="613">
        <v>1091415</v>
      </c>
      <c r="F9" s="613">
        <v>1865729</v>
      </c>
      <c r="G9" s="208">
        <v>1319543.73</v>
      </c>
    </row>
    <row r="10" spans="2:7" ht="12.75" customHeight="1" x14ac:dyDescent="0.2">
      <c r="B10" s="636" t="s">
        <v>150</v>
      </c>
      <c r="C10" s="1007" t="s">
        <v>151</v>
      </c>
      <c r="D10" s="1007"/>
      <c r="E10" s="299">
        <f>E11</f>
        <v>15000</v>
      </c>
      <c r="F10" s="299">
        <f>F11</f>
        <v>90000</v>
      </c>
      <c r="G10" s="637">
        <f>G11</f>
        <v>14880.72</v>
      </c>
    </row>
    <row r="11" spans="2:7" x14ac:dyDescent="0.2">
      <c r="B11" s="610"/>
      <c r="C11" s="656" t="s">
        <v>152</v>
      </c>
      <c r="D11" s="612" t="s">
        <v>153</v>
      </c>
      <c r="E11" s="270">
        <v>15000</v>
      </c>
      <c r="F11" s="270">
        <v>90000</v>
      </c>
      <c r="G11" s="186">
        <v>14880.72</v>
      </c>
    </row>
    <row r="12" spans="2:7" x14ac:dyDescent="0.2">
      <c r="B12" s="653" t="s">
        <v>156</v>
      </c>
      <c r="C12" s="1009" t="s">
        <v>157</v>
      </c>
      <c r="D12" s="1009"/>
      <c r="E12" s="295">
        <f>E14+E15+E13</f>
        <v>5791717</v>
      </c>
      <c r="F12" s="295">
        <f>F14+F15+F13</f>
        <v>6513725</v>
      </c>
      <c r="G12" s="654">
        <f>G14+G15+G13</f>
        <v>3435924.7300000004</v>
      </c>
    </row>
    <row r="13" spans="2:7" x14ac:dyDescent="0.2">
      <c r="B13" s="657"/>
      <c r="C13" s="655" t="s">
        <v>158</v>
      </c>
      <c r="D13" s="629" t="s">
        <v>159</v>
      </c>
      <c r="E13" s="630">
        <v>29500</v>
      </c>
      <c r="F13" s="630">
        <v>28650</v>
      </c>
      <c r="G13" s="210">
        <v>28649.99</v>
      </c>
    </row>
    <row r="14" spans="2:7" ht="12.75" customHeight="1" x14ac:dyDescent="0.2">
      <c r="B14" s="657"/>
      <c r="C14" s="655" t="s">
        <v>160</v>
      </c>
      <c r="D14" s="629" t="s">
        <v>161</v>
      </c>
      <c r="E14" s="630">
        <v>125000</v>
      </c>
      <c r="F14" s="630">
        <v>33000</v>
      </c>
      <c r="G14" s="210">
        <v>22316</v>
      </c>
    </row>
    <row r="15" spans="2:7" x14ac:dyDescent="0.2">
      <c r="B15" s="646"/>
      <c r="C15" s="658" t="s">
        <v>162</v>
      </c>
      <c r="D15" s="659" t="s">
        <v>163</v>
      </c>
      <c r="E15" s="630">
        <v>5637217</v>
      </c>
      <c r="F15" s="630">
        <v>6452075</v>
      </c>
      <c r="G15" s="210">
        <v>3384958.74</v>
      </c>
    </row>
    <row r="16" spans="2:7" ht="12.75" customHeight="1" x14ac:dyDescent="0.2">
      <c r="B16" s="653" t="s">
        <v>166</v>
      </c>
      <c r="C16" s="1009" t="s">
        <v>167</v>
      </c>
      <c r="D16" s="1009"/>
      <c r="E16" s="295">
        <f>E17+E18</f>
        <v>68560</v>
      </c>
      <c r="F16" s="295">
        <f t="shared" ref="F16:G16" si="0">F17+F18</f>
        <v>68560</v>
      </c>
      <c r="G16" s="654">
        <f t="shared" si="0"/>
        <v>67547</v>
      </c>
    </row>
    <row r="17" spans="2:7" x14ac:dyDescent="0.2">
      <c r="B17" s="646"/>
      <c r="C17" s="658" t="s">
        <v>168</v>
      </c>
      <c r="D17" s="659" t="s">
        <v>169</v>
      </c>
      <c r="E17" s="270">
        <v>65060</v>
      </c>
      <c r="F17" s="270">
        <v>65060</v>
      </c>
      <c r="G17" s="186">
        <v>65060</v>
      </c>
    </row>
    <row r="18" spans="2:7" x14ac:dyDescent="0.2">
      <c r="B18" s="646"/>
      <c r="C18" s="655" t="s">
        <v>170</v>
      </c>
      <c r="D18" s="612" t="s">
        <v>171</v>
      </c>
      <c r="E18" s="613">
        <v>3500</v>
      </c>
      <c r="F18" s="613">
        <v>3500</v>
      </c>
      <c r="G18" s="208">
        <v>2487</v>
      </c>
    </row>
    <row r="19" spans="2:7" x14ac:dyDescent="0.2">
      <c r="B19" s="653" t="s">
        <v>172</v>
      </c>
      <c r="C19" s="1009" t="s">
        <v>173</v>
      </c>
      <c r="D19" s="1009"/>
      <c r="E19" s="295">
        <f>SUM(E20:E23)</f>
        <v>2449410</v>
      </c>
      <c r="F19" s="295">
        <f t="shared" ref="F19:G19" si="1">SUM(F20:F23)</f>
        <v>2668100</v>
      </c>
      <c r="G19" s="654">
        <f t="shared" si="1"/>
        <v>264083.11</v>
      </c>
    </row>
    <row r="20" spans="2:7" x14ac:dyDescent="0.2">
      <c r="B20" s="646"/>
      <c r="C20" s="655" t="s">
        <v>174</v>
      </c>
      <c r="D20" s="612" t="s">
        <v>175</v>
      </c>
      <c r="E20" s="613">
        <v>2355000</v>
      </c>
      <c r="F20" s="613">
        <v>2355000</v>
      </c>
      <c r="G20" s="208">
        <v>0</v>
      </c>
    </row>
    <row r="21" spans="2:7" ht="12.75" customHeight="1" x14ac:dyDescent="0.2">
      <c r="B21" s="646"/>
      <c r="C21" s="658" t="s">
        <v>176</v>
      </c>
      <c r="D21" s="659" t="s">
        <v>177</v>
      </c>
      <c r="E21" s="270">
        <v>82710</v>
      </c>
      <c r="F21" s="270">
        <v>228860</v>
      </c>
      <c r="G21" s="186">
        <v>193091.99</v>
      </c>
    </row>
    <row r="22" spans="2:7" x14ac:dyDescent="0.2">
      <c r="B22" s="646"/>
      <c r="C22" s="658" t="s">
        <v>178</v>
      </c>
      <c r="D22" s="659" t="s">
        <v>179</v>
      </c>
      <c r="E22" s="270">
        <v>1700</v>
      </c>
      <c r="F22" s="270">
        <v>67740</v>
      </c>
      <c r="G22" s="186">
        <v>65807.12</v>
      </c>
    </row>
    <row r="23" spans="2:7" x14ac:dyDescent="0.2">
      <c r="B23" s="646"/>
      <c r="C23" s="655" t="s">
        <v>180</v>
      </c>
      <c r="D23" s="612" t="s">
        <v>173</v>
      </c>
      <c r="E23" s="613">
        <v>10000</v>
      </c>
      <c r="F23" s="613">
        <v>16500</v>
      </c>
      <c r="G23" s="208">
        <v>5184</v>
      </c>
    </row>
    <row r="24" spans="2:7" ht="16.5" customHeight="1" x14ac:dyDescent="0.2">
      <c r="B24" s="636" t="s">
        <v>181</v>
      </c>
      <c r="C24" s="1007" t="s">
        <v>182</v>
      </c>
      <c r="D24" s="1007"/>
      <c r="E24" s="299">
        <f>SUM(E25:E27)</f>
        <v>1089662</v>
      </c>
      <c r="F24" s="299">
        <f>SUM(F25:F27)</f>
        <v>956939</v>
      </c>
      <c r="G24" s="637">
        <f>SUM(G25:G27)</f>
        <v>529750.57000000007</v>
      </c>
    </row>
    <row r="25" spans="2:7" x14ac:dyDescent="0.2">
      <c r="B25" s="646"/>
      <c r="C25" s="658" t="s">
        <v>183</v>
      </c>
      <c r="D25" s="659" t="s">
        <v>184</v>
      </c>
      <c r="E25" s="270">
        <v>986080</v>
      </c>
      <c r="F25" s="270">
        <v>786697</v>
      </c>
      <c r="G25" s="186">
        <v>407525.55</v>
      </c>
    </row>
    <row r="26" spans="2:7" x14ac:dyDescent="0.2">
      <c r="B26" s="610"/>
      <c r="C26" s="655" t="s">
        <v>366</v>
      </c>
      <c r="D26" s="612" t="s">
        <v>185</v>
      </c>
      <c r="E26" s="270">
        <v>82620</v>
      </c>
      <c r="F26" s="270">
        <v>137280</v>
      </c>
      <c r="G26" s="186">
        <v>111651.02</v>
      </c>
    </row>
    <row r="27" spans="2:7" x14ac:dyDescent="0.2">
      <c r="B27" s="646"/>
      <c r="C27" s="658" t="s">
        <v>189</v>
      </c>
      <c r="D27" s="659" t="s">
        <v>190</v>
      </c>
      <c r="E27" s="270">
        <v>20962</v>
      </c>
      <c r="F27" s="270">
        <v>32962</v>
      </c>
      <c r="G27" s="186">
        <v>10574</v>
      </c>
    </row>
    <row r="28" spans="2:7" ht="21.75" customHeight="1" x14ac:dyDescent="0.2">
      <c r="B28" s="636" t="s">
        <v>191</v>
      </c>
      <c r="C28" s="1007" t="s">
        <v>192</v>
      </c>
      <c r="D28" s="1007"/>
      <c r="E28" s="299">
        <f>SUM(E29:E33)</f>
        <v>762902</v>
      </c>
      <c r="F28" s="299">
        <f>SUM(F29:F33)</f>
        <v>1023476</v>
      </c>
      <c r="G28" s="637">
        <f>SUM(G29:G33)</f>
        <v>749300.53</v>
      </c>
    </row>
    <row r="29" spans="2:7" ht="28.5" customHeight="1" x14ac:dyDescent="0.2">
      <c r="B29" s="646"/>
      <c r="C29" s="612" t="s">
        <v>193</v>
      </c>
      <c r="D29" s="611" t="s">
        <v>194</v>
      </c>
      <c r="E29" s="613">
        <v>235000</v>
      </c>
      <c r="F29" s="613">
        <v>232681</v>
      </c>
      <c r="G29" s="208">
        <v>197941.61</v>
      </c>
    </row>
    <row r="30" spans="2:7" x14ac:dyDescent="0.2">
      <c r="B30" s="646"/>
      <c r="C30" s="612" t="s">
        <v>195</v>
      </c>
      <c r="D30" s="611" t="s">
        <v>196</v>
      </c>
      <c r="E30" s="613">
        <v>0</v>
      </c>
      <c r="F30" s="613">
        <v>44170</v>
      </c>
      <c r="G30" s="208">
        <v>43933.2</v>
      </c>
    </row>
    <row r="31" spans="2:7" ht="25.5" x14ac:dyDescent="0.2">
      <c r="B31" s="648"/>
      <c r="C31" s="650" t="s">
        <v>367</v>
      </c>
      <c r="D31" s="612" t="s">
        <v>368</v>
      </c>
      <c r="E31" s="613">
        <v>494902</v>
      </c>
      <c r="F31" s="613">
        <v>624476</v>
      </c>
      <c r="G31" s="208">
        <v>386946.06</v>
      </c>
    </row>
    <row r="32" spans="2:7" ht="25.5" x14ac:dyDescent="0.2">
      <c r="B32" s="646"/>
      <c r="C32" s="612" t="s">
        <v>105</v>
      </c>
      <c r="D32" s="611" t="s">
        <v>283</v>
      </c>
      <c r="E32" s="613">
        <v>0</v>
      </c>
      <c r="F32" s="613">
        <v>37649</v>
      </c>
      <c r="G32" s="208">
        <v>36053.19</v>
      </c>
    </row>
    <row r="33" spans="2:7" x14ac:dyDescent="0.2">
      <c r="B33" s="648"/>
      <c r="C33" s="649" t="s">
        <v>371</v>
      </c>
      <c r="D33" s="650" t="s">
        <v>372</v>
      </c>
      <c r="E33" s="651">
        <v>33000</v>
      </c>
      <c r="F33" s="651">
        <v>84500</v>
      </c>
      <c r="G33" s="652">
        <v>84426.47</v>
      </c>
    </row>
    <row r="34" spans="2:7" x14ac:dyDescent="0.2">
      <c r="B34" s="636" t="s">
        <v>431</v>
      </c>
      <c r="C34" s="1007" t="s">
        <v>201</v>
      </c>
      <c r="D34" s="1007"/>
      <c r="E34" s="299">
        <f>SUM(E35:E35)</f>
        <v>10000</v>
      </c>
      <c r="F34" s="299">
        <f>SUM(F35:F35)</f>
        <v>10000</v>
      </c>
      <c r="G34" s="637">
        <f>SUM(G35:G35)</f>
        <v>10000</v>
      </c>
    </row>
    <row r="35" spans="2:7" ht="13.5" thickBot="1" x14ac:dyDescent="0.25">
      <c r="B35" s="647"/>
      <c r="C35" s="660" t="s">
        <v>377</v>
      </c>
      <c r="D35" s="661" t="s">
        <v>378</v>
      </c>
      <c r="E35" s="633">
        <v>10000</v>
      </c>
      <c r="F35" s="633">
        <v>10000</v>
      </c>
      <c r="G35" s="615">
        <v>10000</v>
      </c>
    </row>
  </sheetData>
  <mergeCells count="11">
    <mergeCell ref="C34:D34"/>
    <mergeCell ref="B4:G4"/>
    <mergeCell ref="B6:D6"/>
    <mergeCell ref="B7:D7"/>
    <mergeCell ref="C8:D8"/>
    <mergeCell ref="C10:D10"/>
    <mergeCell ref="C12:D12"/>
    <mergeCell ref="C19:D19"/>
    <mergeCell ref="C24:D24"/>
    <mergeCell ref="C28:D28"/>
    <mergeCell ref="C16:D16"/>
  </mergeCells>
  <phoneticPr fontId="2" type="noConversion"/>
  <pageMargins left="0.63" right="0.28999999999999998" top="0.96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J85"/>
  <sheetViews>
    <sheetView workbookViewId="0"/>
  </sheetViews>
  <sheetFormatPr defaultRowHeight="14.25" x14ac:dyDescent="0.2"/>
  <cols>
    <col min="1" max="1" width="5.140625" style="6" customWidth="1"/>
    <col min="2" max="2" width="24.140625" style="6" customWidth="1"/>
    <col min="3" max="3" width="13.28515625" style="6" customWidth="1"/>
    <col min="4" max="4" width="12.85546875" style="6" customWidth="1"/>
    <col min="5" max="5" width="12.7109375" style="6" customWidth="1"/>
    <col min="6" max="6" width="12.28515625" style="6" customWidth="1"/>
    <col min="7" max="8" width="12.7109375" style="6" customWidth="1"/>
    <col min="9" max="9" width="11.42578125" style="6" customWidth="1"/>
    <col min="10" max="16384" width="9.140625" style="6"/>
  </cols>
  <sheetData>
    <row r="1" spans="1:9" x14ac:dyDescent="0.2">
      <c r="H1" s="12" t="s">
        <v>268</v>
      </c>
    </row>
    <row r="2" spans="1:9" ht="20.25" x14ac:dyDescent="0.3">
      <c r="B2" s="800" t="s">
        <v>129</v>
      </c>
      <c r="C2" s="800"/>
      <c r="D2" s="800"/>
      <c r="E2" s="800"/>
      <c r="F2" s="800"/>
      <c r="G2" s="800"/>
      <c r="H2" s="800"/>
    </row>
    <row r="3" spans="1:9" ht="7.5" customHeight="1" thickBot="1" x14ac:dyDescent="0.25"/>
    <row r="4" spans="1:9" ht="15.75" thickBot="1" x14ac:dyDescent="0.3">
      <c r="B4" s="182" t="s">
        <v>472</v>
      </c>
      <c r="C4" s="183"/>
      <c r="D4" s="183"/>
      <c r="E4" s="184">
        <f>SUM(E5:E13)</f>
        <v>644197</v>
      </c>
    </row>
    <row r="5" spans="1:9" ht="15" thickTop="1" x14ac:dyDescent="0.2">
      <c r="B5" s="803" t="s">
        <v>110</v>
      </c>
      <c r="C5" s="804"/>
      <c r="D5" s="804"/>
      <c r="E5" s="185">
        <v>97533</v>
      </c>
    </row>
    <row r="6" spans="1:9" ht="16.5" customHeight="1" x14ac:dyDescent="0.2">
      <c r="B6" s="805" t="s">
        <v>411</v>
      </c>
      <c r="C6" s="807"/>
      <c r="D6" s="808"/>
      <c r="E6" s="186">
        <v>26</v>
      </c>
    </row>
    <row r="7" spans="1:9" ht="15" customHeight="1" x14ac:dyDescent="0.2">
      <c r="B7" s="805" t="s">
        <v>27</v>
      </c>
      <c r="C7" s="806"/>
      <c r="D7" s="806"/>
      <c r="E7" s="36">
        <v>533253</v>
      </c>
    </row>
    <row r="8" spans="1:9" ht="15" customHeight="1" x14ac:dyDescent="0.2">
      <c r="B8" s="805" t="s">
        <v>29</v>
      </c>
      <c r="C8" s="809"/>
      <c r="D8" s="810"/>
      <c r="E8" s="36">
        <v>11</v>
      </c>
    </row>
    <row r="9" spans="1:9" ht="15" customHeight="1" x14ac:dyDescent="0.2">
      <c r="B9" s="805" t="s">
        <v>412</v>
      </c>
      <c r="C9" s="809"/>
      <c r="D9" s="810"/>
      <c r="E9" s="36">
        <v>3852</v>
      </c>
    </row>
    <row r="10" spans="1:9" x14ac:dyDescent="0.2">
      <c r="B10" s="801" t="s">
        <v>61</v>
      </c>
      <c r="C10" s="802"/>
      <c r="D10" s="802"/>
      <c r="E10" s="37">
        <v>5697</v>
      </c>
    </row>
    <row r="11" spans="1:9" x14ac:dyDescent="0.2">
      <c r="B11" s="38" t="s">
        <v>30</v>
      </c>
      <c r="C11" s="39"/>
      <c r="D11" s="39"/>
      <c r="E11" s="40">
        <v>2995</v>
      </c>
    </row>
    <row r="12" spans="1:9" x14ac:dyDescent="0.2">
      <c r="B12" s="41" t="s">
        <v>278</v>
      </c>
      <c r="C12" s="42"/>
      <c r="D12" s="42"/>
      <c r="E12" s="43">
        <v>29</v>
      </c>
    </row>
    <row r="13" spans="1:9" ht="15" thickBot="1" x14ac:dyDescent="0.25">
      <c r="B13" s="44" t="s">
        <v>473</v>
      </c>
      <c r="C13" s="45"/>
      <c r="D13" s="45"/>
      <c r="E13" s="46">
        <v>801</v>
      </c>
    </row>
    <row r="14" spans="1:9" ht="9.75" customHeight="1" x14ac:dyDescent="0.25">
      <c r="A14" s="13"/>
      <c r="B14" s="14"/>
      <c r="C14" s="14"/>
      <c r="D14" s="14"/>
      <c r="E14" s="15"/>
      <c r="F14" s="13"/>
      <c r="G14" s="13"/>
      <c r="H14" s="13"/>
    </row>
    <row r="15" spans="1:9" ht="13.5" customHeight="1" thickBot="1" x14ac:dyDescent="0.25">
      <c r="B15" s="16"/>
      <c r="C15" s="16"/>
    </row>
    <row r="16" spans="1:9" s="17" customFormat="1" ht="79.5" thickBot="1" x14ac:dyDescent="0.3">
      <c r="B16" s="101" t="s">
        <v>14</v>
      </c>
      <c r="C16" s="102" t="s">
        <v>830</v>
      </c>
      <c r="D16" s="102" t="s">
        <v>831</v>
      </c>
      <c r="E16" s="102" t="s">
        <v>832</v>
      </c>
      <c r="F16" s="102" t="s">
        <v>833</v>
      </c>
      <c r="G16" s="102" t="s">
        <v>834</v>
      </c>
      <c r="H16" s="103" t="s">
        <v>835</v>
      </c>
      <c r="I16" s="18"/>
    </row>
    <row r="17" spans="2:9" ht="15" thickTop="1" x14ac:dyDescent="0.2">
      <c r="B17" s="104" t="s">
        <v>15</v>
      </c>
      <c r="C17" s="105">
        <v>56029</v>
      </c>
      <c r="D17" s="105">
        <v>19850</v>
      </c>
      <c r="E17" s="105">
        <v>21351</v>
      </c>
      <c r="F17" s="105">
        <v>0</v>
      </c>
      <c r="G17" s="105">
        <v>34083</v>
      </c>
      <c r="H17" s="106">
        <v>44250</v>
      </c>
      <c r="I17" s="19"/>
    </row>
    <row r="18" spans="2:9" x14ac:dyDescent="0.2">
      <c r="B18" s="107" t="s">
        <v>836</v>
      </c>
      <c r="C18" s="108">
        <v>19682</v>
      </c>
      <c r="D18" s="108">
        <v>6923</v>
      </c>
      <c r="E18" s="108">
        <v>8065</v>
      </c>
      <c r="F18" s="108">
        <v>0</v>
      </c>
      <c r="G18" s="108">
        <v>14160</v>
      </c>
      <c r="H18" s="109">
        <v>15620</v>
      </c>
      <c r="I18" s="19"/>
    </row>
    <row r="19" spans="2:9" x14ac:dyDescent="0.2">
      <c r="B19" s="107" t="s">
        <v>16</v>
      </c>
      <c r="C19" s="108">
        <f>C20+C21+C22+C23+C24+C25</f>
        <v>152142</v>
      </c>
      <c r="D19" s="108">
        <f>D20+D21+D22+D23+D24+D25</f>
        <v>10616</v>
      </c>
      <c r="E19" s="108">
        <f>E20+E21+E22+E23+E24+E25</f>
        <v>24667</v>
      </c>
      <c r="F19" s="108">
        <f>F20+F21+F22+F23+F24+F25</f>
        <v>511</v>
      </c>
      <c r="G19" s="108">
        <f>G20+G21+G22+G23+G24+G25</f>
        <v>449260</v>
      </c>
      <c r="H19" s="109">
        <f>+H20+H21+H22+H23+H24+H25</f>
        <v>45539</v>
      </c>
      <c r="I19" s="19"/>
    </row>
    <row r="20" spans="2:9" x14ac:dyDescent="0.2">
      <c r="B20" s="20" t="s">
        <v>25</v>
      </c>
      <c r="C20" s="21">
        <v>98538</v>
      </c>
      <c r="D20" s="21">
        <v>5955</v>
      </c>
      <c r="E20" s="21">
        <v>2436</v>
      </c>
      <c r="F20" s="21">
        <v>0</v>
      </c>
      <c r="G20" s="21">
        <v>397666</v>
      </c>
      <c r="H20" s="22">
        <v>0</v>
      </c>
      <c r="I20" s="19"/>
    </row>
    <row r="21" spans="2:9" x14ac:dyDescent="0.2">
      <c r="B21" s="20" t="s">
        <v>18</v>
      </c>
      <c r="C21" s="21">
        <v>3911</v>
      </c>
      <c r="D21" s="21">
        <v>1817</v>
      </c>
      <c r="E21" s="21">
        <v>2719</v>
      </c>
      <c r="F21" s="21">
        <v>189</v>
      </c>
      <c r="G21" s="21">
        <v>22132</v>
      </c>
      <c r="H21" s="22">
        <v>21657</v>
      </c>
      <c r="I21" s="19"/>
    </row>
    <row r="22" spans="2:9" x14ac:dyDescent="0.2">
      <c r="B22" s="20" t="s">
        <v>19</v>
      </c>
      <c r="C22" s="21">
        <v>2313</v>
      </c>
      <c r="D22" s="21">
        <v>0</v>
      </c>
      <c r="E22" s="21">
        <v>0</v>
      </c>
      <c r="F22" s="21">
        <v>197</v>
      </c>
      <c r="G22" s="21">
        <v>4268</v>
      </c>
      <c r="H22" s="22">
        <v>9653</v>
      </c>
      <c r="I22" s="19"/>
    </row>
    <row r="23" spans="2:9" x14ac:dyDescent="0.2">
      <c r="B23" s="20" t="s">
        <v>24</v>
      </c>
      <c r="C23" s="21">
        <v>36938</v>
      </c>
      <c r="D23" s="21">
        <v>290</v>
      </c>
      <c r="E23" s="21">
        <v>60</v>
      </c>
      <c r="F23" s="21">
        <v>125</v>
      </c>
      <c r="G23" s="21">
        <v>4388</v>
      </c>
      <c r="H23" s="22">
        <v>0</v>
      </c>
      <c r="I23" s="19"/>
    </row>
    <row r="24" spans="2:9" x14ac:dyDescent="0.2">
      <c r="B24" s="20" t="s">
        <v>20</v>
      </c>
      <c r="C24" s="21">
        <v>0</v>
      </c>
      <c r="D24" s="21">
        <v>0</v>
      </c>
      <c r="E24" s="21">
        <v>9200</v>
      </c>
      <c r="F24" s="21">
        <v>0</v>
      </c>
      <c r="G24" s="21">
        <v>0</v>
      </c>
      <c r="H24" s="22">
        <v>0</v>
      </c>
      <c r="I24" s="19"/>
    </row>
    <row r="25" spans="2:9" x14ac:dyDescent="0.2">
      <c r="B25" s="20" t="s">
        <v>21</v>
      </c>
      <c r="C25" s="21">
        <v>10442</v>
      </c>
      <c r="D25" s="21">
        <v>2554</v>
      </c>
      <c r="E25" s="21">
        <v>10252</v>
      </c>
      <c r="F25" s="21">
        <v>0</v>
      </c>
      <c r="G25" s="21">
        <v>20806</v>
      </c>
      <c r="H25" s="22">
        <v>14229</v>
      </c>
      <c r="I25" s="19"/>
    </row>
    <row r="26" spans="2:9" x14ac:dyDescent="0.2">
      <c r="B26" s="107" t="s">
        <v>22</v>
      </c>
      <c r="C26" s="108">
        <v>166</v>
      </c>
      <c r="D26" s="108">
        <v>73</v>
      </c>
      <c r="E26" s="108">
        <v>0</v>
      </c>
      <c r="F26" s="108">
        <v>0</v>
      </c>
      <c r="G26" s="108">
        <v>114</v>
      </c>
      <c r="H26" s="109">
        <v>0</v>
      </c>
      <c r="I26" s="19"/>
    </row>
    <row r="27" spans="2:9" s="27" customFormat="1" ht="6.75" customHeight="1" x14ac:dyDescent="0.2">
      <c r="B27" s="23"/>
      <c r="C27" s="24"/>
      <c r="D27" s="24"/>
      <c r="E27" s="24"/>
      <c r="F27" s="24"/>
      <c r="G27" s="24"/>
      <c r="H27" s="25"/>
      <c r="I27" s="26"/>
    </row>
    <row r="28" spans="2:9" ht="20.25" customHeight="1" x14ac:dyDescent="0.25">
      <c r="B28" s="110" t="s">
        <v>100</v>
      </c>
      <c r="C28" s="111">
        <f t="shared" ref="C28:H28" si="0">C17+C18+C19+C26</f>
        <v>228019</v>
      </c>
      <c r="D28" s="111">
        <f t="shared" si="0"/>
        <v>37462</v>
      </c>
      <c r="E28" s="111">
        <f t="shared" si="0"/>
        <v>54083</v>
      </c>
      <c r="F28" s="111">
        <f t="shared" si="0"/>
        <v>511</v>
      </c>
      <c r="G28" s="111">
        <f t="shared" si="0"/>
        <v>497617</v>
      </c>
      <c r="H28" s="112">
        <f t="shared" si="0"/>
        <v>105409</v>
      </c>
      <c r="I28" s="28"/>
    </row>
    <row r="29" spans="2:9" s="48" customFormat="1" ht="30.75" thickBot="1" x14ac:dyDescent="0.3">
      <c r="B29" s="113" t="s">
        <v>128</v>
      </c>
      <c r="C29" s="114">
        <v>0</v>
      </c>
      <c r="D29" s="114">
        <v>0</v>
      </c>
      <c r="E29" s="114">
        <v>0</v>
      </c>
      <c r="F29" s="114">
        <v>0</v>
      </c>
      <c r="G29" s="114">
        <v>1565</v>
      </c>
      <c r="H29" s="115">
        <v>11505</v>
      </c>
      <c r="I29" s="47"/>
    </row>
    <row r="30" spans="2:9" ht="15" thickBot="1" x14ac:dyDescent="0.25">
      <c r="H30" s="13"/>
      <c r="I30" s="13"/>
    </row>
    <row r="31" spans="2:9" s="17" customFormat="1" ht="90.75" thickBot="1" x14ac:dyDescent="0.3">
      <c r="B31" s="101" t="s">
        <v>14</v>
      </c>
      <c r="C31" s="102" t="s">
        <v>837</v>
      </c>
      <c r="D31" s="102" t="s">
        <v>838</v>
      </c>
      <c r="E31" s="102" t="s">
        <v>839</v>
      </c>
      <c r="F31" s="102" t="s">
        <v>840</v>
      </c>
      <c r="G31" s="102" t="s">
        <v>841</v>
      </c>
      <c r="H31" s="103" t="s">
        <v>842</v>
      </c>
      <c r="I31" s="29"/>
    </row>
    <row r="32" spans="2:9" ht="15" thickTop="1" x14ac:dyDescent="0.2">
      <c r="B32" s="104" t="s">
        <v>15</v>
      </c>
      <c r="C32" s="105">
        <v>113972</v>
      </c>
      <c r="D32" s="105">
        <v>130673</v>
      </c>
      <c r="E32" s="105">
        <v>0</v>
      </c>
      <c r="F32" s="105">
        <v>21341</v>
      </c>
      <c r="G32" s="105">
        <v>7790</v>
      </c>
      <c r="H32" s="106">
        <v>0</v>
      </c>
      <c r="I32" s="30"/>
    </row>
    <row r="33" spans="2:9" x14ac:dyDescent="0.2">
      <c r="B33" s="125" t="s">
        <v>836</v>
      </c>
      <c r="C33" s="126">
        <v>38461</v>
      </c>
      <c r="D33" s="126">
        <v>45960</v>
      </c>
      <c r="E33" s="126">
        <v>7540</v>
      </c>
      <c r="F33" s="126">
        <v>7865</v>
      </c>
      <c r="G33" s="126">
        <v>2722</v>
      </c>
      <c r="H33" s="127">
        <v>0</v>
      </c>
      <c r="I33" s="30"/>
    </row>
    <row r="34" spans="2:9" x14ac:dyDescent="0.2">
      <c r="B34" s="125" t="s">
        <v>16</v>
      </c>
      <c r="C34" s="126">
        <f t="shared" ref="C34:H34" si="1">C35+C36+C37+C38+C39+C40</f>
        <v>266117</v>
      </c>
      <c r="D34" s="126">
        <f t="shared" si="1"/>
        <v>181297</v>
      </c>
      <c r="E34" s="126">
        <f t="shared" si="1"/>
        <v>148155</v>
      </c>
      <c r="F34" s="126">
        <f t="shared" si="1"/>
        <v>15258</v>
      </c>
      <c r="G34" s="126">
        <f t="shared" si="1"/>
        <v>16523.11</v>
      </c>
      <c r="H34" s="127">
        <f t="shared" si="1"/>
        <v>137276</v>
      </c>
      <c r="I34" s="30"/>
    </row>
    <row r="35" spans="2:9" x14ac:dyDescent="0.2">
      <c r="B35" s="52" t="s">
        <v>25</v>
      </c>
      <c r="C35" s="51">
        <v>193660</v>
      </c>
      <c r="D35" s="51">
        <v>127969</v>
      </c>
      <c r="E35" s="51">
        <v>83661</v>
      </c>
      <c r="F35" s="51">
        <v>0</v>
      </c>
      <c r="G35" s="51">
        <v>7090</v>
      </c>
      <c r="H35" s="53">
        <v>111515</v>
      </c>
      <c r="I35" s="31"/>
    </row>
    <row r="36" spans="2:9" x14ac:dyDescent="0.2">
      <c r="B36" s="52" t="s">
        <v>18</v>
      </c>
      <c r="C36" s="51">
        <v>20657</v>
      </c>
      <c r="D36" s="51">
        <v>17660</v>
      </c>
      <c r="E36" s="51">
        <v>31157</v>
      </c>
      <c r="F36" s="51">
        <v>10692</v>
      </c>
      <c r="G36" s="51">
        <v>1183</v>
      </c>
      <c r="H36" s="53">
        <v>6059</v>
      </c>
      <c r="I36" s="31"/>
    </row>
    <row r="37" spans="2:9" x14ac:dyDescent="0.2">
      <c r="B37" s="52" t="s">
        <v>19</v>
      </c>
      <c r="C37" s="51">
        <v>0</v>
      </c>
      <c r="D37" s="51">
        <v>0</v>
      </c>
      <c r="E37" s="51">
        <v>0</v>
      </c>
      <c r="F37" s="51">
        <v>909</v>
      </c>
      <c r="G37" s="51">
        <v>109</v>
      </c>
      <c r="H37" s="53">
        <v>0</v>
      </c>
      <c r="I37" s="31"/>
    </row>
    <row r="38" spans="2:9" x14ac:dyDescent="0.2">
      <c r="B38" s="52" t="s">
        <v>24</v>
      </c>
      <c r="C38" s="51">
        <v>9509</v>
      </c>
      <c r="D38" s="51">
        <v>22730</v>
      </c>
      <c r="E38" s="51">
        <v>1739</v>
      </c>
      <c r="F38" s="51">
        <v>1433</v>
      </c>
      <c r="G38" s="51">
        <v>7478</v>
      </c>
      <c r="H38" s="53">
        <v>12087</v>
      </c>
      <c r="I38" s="31"/>
    </row>
    <row r="39" spans="2:9" x14ac:dyDescent="0.2">
      <c r="B39" s="52" t="s">
        <v>20</v>
      </c>
      <c r="C39" s="51">
        <v>0</v>
      </c>
      <c r="D39" s="51">
        <v>0</v>
      </c>
      <c r="E39" s="51">
        <v>0</v>
      </c>
      <c r="F39" s="51">
        <v>204</v>
      </c>
      <c r="G39" s="51">
        <v>0</v>
      </c>
      <c r="H39" s="53">
        <v>0</v>
      </c>
      <c r="I39" s="31"/>
    </row>
    <row r="40" spans="2:9" x14ac:dyDescent="0.2">
      <c r="B40" s="52" t="s">
        <v>21</v>
      </c>
      <c r="C40" s="51">
        <v>42291</v>
      </c>
      <c r="D40" s="51">
        <v>12938</v>
      </c>
      <c r="E40" s="51">
        <v>31598</v>
      </c>
      <c r="F40" s="51">
        <v>2020</v>
      </c>
      <c r="G40" s="51">
        <v>663.11</v>
      </c>
      <c r="H40" s="53">
        <v>7615</v>
      </c>
      <c r="I40" s="31"/>
    </row>
    <row r="41" spans="2:9" x14ac:dyDescent="0.2">
      <c r="B41" s="125" t="s">
        <v>22</v>
      </c>
      <c r="C41" s="126">
        <v>819</v>
      </c>
      <c r="D41" s="126">
        <v>911</v>
      </c>
      <c r="E41" s="126">
        <v>0</v>
      </c>
      <c r="F41" s="126">
        <v>0</v>
      </c>
      <c r="G41" s="126">
        <v>0</v>
      </c>
      <c r="H41" s="127">
        <v>0</v>
      </c>
      <c r="I41" s="31"/>
    </row>
    <row r="42" spans="2:9" s="32" customFormat="1" ht="6.75" customHeight="1" x14ac:dyDescent="0.2">
      <c r="B42" s="54"/>
      <c r="C42" s="55"/>
      <c r="D42" s="55"/>
      <c r="E42" s="55"/>
      <c r="F42" s="55"/>
      <c r="G42" s="55"/>
      <c r="H42" s="56"/>
      <c r="I42" s="31"/>
    </row>
    <row r="43" spans="2:9" ht="18.75" customHeight="1" x14ac:dyDescent="0.25">
      <c r="B43" s="120" t="s">
        <v>100</v>
      </c>
      <c r="C43" s="79">
        <f t="shared" ref="C43:H43" si="2">C32+C33+C34+C41</f>
        <v>419369</v>
      </c>
      <c r="D43" s="79">
        <f t="shared" si="2"/>
        <v>358841</v>
      </c>
      <c r="E43" s="79">
        <f t="shared" si="2"/>
        <v>155695</v>
      </c>
      <c r="F43" s="79">
        <f t="shared" si="2"/>
        <v>44464</v>
      </c>
      <c r="G43" s="79">
        <f t="shared" si="2"/>
        <v>27035.11</v>
      </c>
      <c r="H43" s="78">
        <f t="shared" si="2"/>
        <v>137276</v>
      </c>
      <c r="I43" s="33"/>
    </row>
    <row r="44" spans="2:9" s="48" customFormat="1" ht="34.5" customHeight="1" thickBot="1" x14ac:dyDescent="0.3">
      <c r="B44" s="121" t="s">
        <v>128</v>
      </c>
      <c r="C44" s="122">
        <v>2160</v>
      </c>
      <c r="D44" s="122">
        <v>58970.400000000001</v>
      </c>
      <c r="E44" s="122">
        <v>34499.870000000003</v>
      </c>
      <c r="F44" s="122">
        <v>0</v>
      </c>
      <c r="G44" s="122">
        <v>0</v>
      </c>
      <c r="H44" s="123">
        <v>0</v>
      </c>
      <c r="I44" s="49"/>
    </row>
    <row r="49" spans="2:10" ht="15" thickBot="1" x14ac:dyDescent="0.25"/>
    <row r="50" spans="2:10" s="17" customFormat="1" ht="68.25" thickBot="1" x14ac:dyDescent="0.3">
      <c r="B50" s="101" t="s">
        <v>14</v>
      </c>
      <c r="C50" s="102" t="s">
        <v>843</v>
      </c>
      <c r="D50" s="124" t="s">
        <v>844</v>
      </c>
      <c r="E50" s="102" t="s">
        <v>845</v>
      </c>
      <c r="F50" s="102" t="s">
        <v>846</v>
      </c>
      <c r="G50" s="103" t="s">
        <v>847</v>
      </c>
    </row>
    <row r="51" spans="2:10" ht="15" thickTop="1" x14ac:dyDescent="0.2">
      <c r="B51" s="104" t="s">
        <v>15</v>
      </c>
      <c r="C51" s="105">
        <v>85570</v>
      </c>
      <c r="D51" s="128">
        <v>19130</v>
      </c>
      <c r="E51" s="105">
        <v>24980</v>
      </c>
      <c r="F51" s="105">
        <v>0</v>
      </c>
      <c r="G51" s="106">
        <v>126279</v>
      </c>
      <c r="J51" s="34"/>
    </row>
    <row r="52" spans="2:10" x14ac:dyDescent="0.2">
      <c r="B52" s="125" t="s">
        <v>848</v>
      </c>
      <c r="C52" s="126">
        <v>30795</v>
      </c>
      <c r="D52" s="129">
        <v>6707</v>
      </c>
      <c r="E52" s="126">
        <v>8742</v>
      </c>
      <c r="F52" s="126">
        <v>0</v>
      </c>
      <c r="G52" s="127">
        <v>49581</v>
      </c>
    </row>
    <row r="53" spans="2:10" x14ac:dyDescent="0.2">
      <c r="B53" s="125" t="s">
        <v>16</v>
      </c>
      <c r="C53" s="126">
        <f>C54+C55+C56+C57+C58+C59+C60</f>
        <v>123882</v>
      </c>
      <c r="D53" s="129">
        <f>D55+D56+D57+D58+D59+D60+D54</f>
        <v>13640</v>
      </c>
      <c r="E53" s="126">
        <f>E55+E56+E57+E58+E59+E60+E54</f>
        <v>11495</v>
      </c>
      <c r="F53" s="126">
        <f>F55+F56+F57+F58+F59+F60+F54</f>
        <v>4826</v>
      </c>
      <c r="G53" s="127">
        <f>G55+G56+G57+G58+G59+G60+G54</f>
        <v>55870</v>
      </c>
    </row>
    <row r="54" spans="2:10" x14ac:dyDescent="0.2">
      <c r="B54" s="52" t="s">
        <v>17</v>
      </c>
      <c r="C54" s="51">
        <v>0</v>
      </c>
      <c r="D54" s="50">
        <v>0</v>
      </c>
      <c r="E54" s="51">
        <v>19</v>
      </c>
      <c r="F54" s="51">
        <v>0</v>
      </c>
      <c r="G54" s="53">
        <v>50</v>
      </c>
    </row>
    <row r="55" spans="2:10" x14ac:dyDescent="0.2">
      <c r="B55" s="52" t="s">
        <v>25</v>
      </c>
      <c r="C55" s="51">
        <v>0</v>
      </c>
      <c r="D55" s="50">
        <v>159</v>
      </c>
      <c r="E55" s="51">
        <v>466</v>
      </c>
      <c r="F55" s="51">
        <v>3970</v>
      </c>
      <c r="G55" s="53">
        <v>2768</v>
      </c>
    </row>
    <row r="56" spans="2:10" x14ac:dyDescent="0.2">
      <c r="B56" s="52" t="s">
        <v>18</v>
      </c>
      <c r="C56" s="51">
        <v>48427</v>
      </c>
      <c r="D56" s="50">
        <v>7027</v>
      </c>
      <c r="E56" s="51">
        <v>904</v>
      </c>
      <c r="F56" s="51">
        <v>578</v>
      </c>
      <c r="G56" s="53">
        <v>3616</v>
      </c>
    </row>
    <row r="57" spans="2:10" x14ac:dyDescent="0.2">
      <c r="B57" s="52" t="s">
        <v>19</v>
      </c>
      <c r="C57" s="51">
        <v>17562</v>
      </c>
      <c r="D57" s="50">
        <v>875</v>
      </c>
      <c r="E57" s="51">
        <v>1744</v>
      </c>
      <c r="F57" s="51">
        <v>0</v>
      </c>
      <c r="G57" s="53">
        <v>10432</v>
      </c>
    </row>
    <row r="58" spans="2:10" x14ac:dyDescent="0.2">
      <c r="B58" s="52" t="s">
        <v>24</v>
      </c>
      <c r="C58" s="51">
        <v>50162</v>
      </c>
      <c r="D58" s="50">
        <v>0</v>
      </c>
      <c r="E58" s="51">
        <v>304</v>
      </c>
      <c r="F58" s="51">
        <v>239</v>
      </c>
      <c r="G58" s="53">
        <v>17</v>
      </c>
    </row>
    <row r="59" spans="2:10" x14ac:dyDescent="0.2">
      <c r="B59" s="52" t="s">
        <v>20</v>
      </c>
      <c r="C59" s="51">
        <v>0</v>
      </c>
      <c r="D59" s="50">
        <v>0</v>
      </c>
      <c r="E59" s="51">
        <v>0</v>
      </c>
      <c r="F59" s="51">
        <v>0</v>
      </c>
      <c r="G59" s="53">
        <v>0</v>
      </c>
    </row>
    <row r="60" spans="2:10" x14ac:dyDescent="0.2">
      <c r="B60" s="52" t="s">
        <v>21</v>
      </c>
      <c r="C60" s="51">
        <v>7731</v>
      </c>
      <c r="D60" s="50">
        <v>5579</v>
      </c>
      <c r="E60" s="51">
        <v>8058</v>
      </c>
      <c r="F60" s="51">
        <v>39</v>
      </c>
      <c r="G60" s="53">
        <v>38987</v>
      </c>
    </row>
    <row r="61" spans="2:10" x14ac:dyDescent="0.2">
      <c r="B61" s="125" t="s">
        <v>22</v>
      </c>
      <c r="C61" s="126">
        <v>472</v>
      </c>
      <c r="D61" s="129">
        <v>0</v>
      </c>
      <c r="E61" s="126">
        <v>218</v>
      </c>
      <c r="F61" s="126">
        <v>0</v>
      </c>
      <c r="G61" s="127">
        <v>1286</v>
      </c>
    </row>
    <row r="62" spans="2:10" s="32" customFormat="1" ht="6.75" customHeight="1" x14ac:dyDescent="0.2">
      <c r="B62" s="54"/>
      <c r="C62" s="57"/>
      <c r="D62" s="57"/>
      <c r="E62" s="57"/>
      <c r="F62" s="57"/>
      <c r="G62" s="58"/>
    </row>
    <row r="63" spans="2:10" ht="15" x14ac:dyDescent="0.25">
      <c r="B63" s="120" t="s">
        <v>100</v>
      </c>
      <c r="C63" s="79">
        <f>C51+C52+C53+C61</f>
        <v>240719</v>
      </c>
      <c r="D63" s="79">
        <f>D51+D52+D53+D61</f>
        <v>39477</v>
      </c>
      <c r="E63" s="79">
        <f>E51+E52+E53+E61</f>
        <v>45435</v>
      </c>
      <c r="F63" s="79">
        <f>F51+F52+F53+F61</f>
        <v>4826</v>
      </c>
      <c r="G63" s="78">
        <f>G51+G52+G53+G61</f>
        <v>233016</v>
      </c>
    </row>
    <row r="64" spans="2:10" s="48" customFormat="1" ht="30.75" thickBot="1" x14ac:dyDescent="0.3">
      <c r="B64" s="121" t="s">
        <v>128</v>
      </c>
      <c r="C64" s="122">
        <v>75513.600000000006</v>
      </c>
      <c r="D64" s="122">
        <v>13499.99</v>
      </c>
      <c r="E64" s="122">
        <v>0</v>
      </c>
      <c r="F64" s="122">
        <v>0</v>
      </c>
      <c r="G64" s="123">
        <v>0</v>
      </c>
    </row>
    <row r="66" spans="2:5" x14ac:dyDescent="0.2">
      <c r="B66" s="35"/>
    </row>
    <row r="70" spans="2:5" ht="15" thickBot="1" x14ac:dyDescent="0.25"/>
    <row r="71" spans="2:5" ht="90.75" thickBot="1" x14ac:dyDescent="0.25">
      <c r="B71" s="101" t="s">
        <v>14</v>
      </c>
      <c r="C71" s="102" t="s">
        <v>849</v>
      </c>
      <c r="D71" s="102" t="s">
        <v>850</v>
      </c>
      <c r="E71" s="132" t="s">
        <v>851</v>
      </c>
    </row>
    <row r="72" spans="2:5" ht="15.75" thickTop="1" x14ac:dyDescent="0.25">
      <c r="B72" s="134" t="s">
        <v>15</v>
      </c>
      <c r="C72" s="135">
        <v>0</v>
      </c>
      <c r="D72" s="135">
        <v>0</v>
      </c>
      <c r="E72" s="130">
        <f>D72+G51+F51+E51+D51+C51+H32+G32+F32+E32+D32+H17+G17+F17+E17+D17+C17+C32+C72</f>
        <v>705298</v>
      </c>
    </row>
    <row r="73" spans="2:5" ht="15" x14ac:dyDescent="0.25">
      <c r="B73" s="136" t="s">
        <v>836</v>
      </c>
      <c r="C73" s="137">
        <v>0</v>
      </c>
      <c r="D73" s="137">
        <v>0</v>
      </c>
      <c r="E73" s="131">
        <f>D73+G52+F52+E52+D52+C52+H33+G33+F33+E33+D33+H18+G18+F18+E18+D18+C18+C33+C73</f>
        <v>262823</v>
      </c>
    </row>
    <row r="74" spans="2:5" ht="15" x14ac:dyDescent="0.25">
      <c r="B74" s="136" t="s">
        <v>16</v>
      </c>
      <c r="C74" s="137">
        <f>C76+C77+C78+C79+C80+C81+C75</f>
        <v>1900</v>
      </c>
      <c r="D74" s="137">
        <f>D76+D77+D78+D79+D80+D81+D75</f>
        <v>17653</v>
      </c>
      <c r="E74" s="131">
        <f>E76+E77+E78+E79+E80+E81+E75</f>
        <v>1676627.1099999999</v>
      </c>
    </row>
    <row r="75" spans="2:5" x14ac:dyDescent="0.2">
      <c r="B75" s="20" t="s">
        <v>17</v>
      </c>
      <c r="C75" s="21">
        <v>0</v>
      </c>
      <c r="D75" s="21">
        <v>0</v>
      </c>
      <c r="E75" s="133">
        <f>D75+G54+F54+E54+D54+C54+C75</f>
        <v>69</v>
      </c>
    </row>
    <row r="76" spans="2:5" x14ac:dyDescent="0.2">
      <c r="B76" s="20" t="s">
        <v>25</v>
      </c>
      <c r="C76" s="21">
        <v>0</v>
      </c>
      <c r="D76" s="21">
        <v>15721</v>
      </c>
      <c r="E76" s="133">
        <f t="shared" ref="E76:E81" si="3">D76+G55+F55+E55+D55+C55+H35+G35+F35+E35+D35+C35+H20+G20+F20+E20+D20+C20+C76</f>
        <v>1051574</v>
      </c>
    </row>
    <row r="77" spans="2:5" x14ac:dyDescent="0.2">
      <c r="B77" s="20" t="s">
        <v>18</v>
      </c>
      <c r="C77" s="21">
        <v>0</v>
      </c>
      <c r="D77" s="21">
        <v>70</v>
      </c>
      <c r="E77" s="133">
        <f t="shared" si="3"/>
        <v>200455</v>
      </c>
    </row>
    <row r="78" spans="2:5" x14ac:dyDescent="0.2">
      <c r="B78" s="20" t="s">
        <v>19</v>
      </c>
      <c r="C78" s="21">
        <v>0</v>
      </c>
      <c r="D78" s="21">
        <v>0</v>
      </c>
      <c r="E78" s="133">
        <f t="shared" si="3"/>
        <v>48062</v>
      </c>
    </row>
    <row r="79" spans="2:5" x14ac:dyDescent="0.2">
      <c r="B79" s="20" t="s">
        <v>24</v>
      </c>
      <c r="C79" s="21">
        <v>0</v>
      </c>
      <c r="D79" s="21">
        <v>1674</v>
      </c>
      <c r="E79" s="133">
        <f t="shared" si="3"/>
        <v>149173</v>
      </c>
    </row>
    <row r="80" spans="2:5" x14ac:dyDescent="0.2">
      <c r="B80" s="20" t="s">
        <v>20</v>
      </c>
      <c r="C80" s="21">
        <v>0</v>
      </c>
      <c r="D80" s="21">
        <v>0</v>
      </c>
      <c r="E80" s="133">
        <f t="shared" si="3"/>
        <v>9404</v>
      </c>
    </row>
    <row r="81" spans="2:5" x14ac:dyDescent="0.2">
      <c r="B81" s="20" t="s">
        <v>21</v>
      </c>
      <c r="C81" s="21">
        <v>1900</v>
      </c>
      <c r="D81" s="21">
        <v>188</v>
      </c>
      <c r="E81" s="133">
        <f t="shared" si="3"/>
        <v>217890.11</v>
      </c>
    </row>
    <row r="82" spans="2:5" ht="15" x14ac:dyDescent="0.25">
      <c r="B82" s="136" t="s">
        <v>22</v>
      </c>
      <c r="C82" s="137">
        <v>0</v>
      </c>
      <c r="D82" s="137">
        <v>0</v>
      </c>
      <c r="E82" s="131">
        <f>D82+G61+F61+E61+D61+C61+H41+G41+F41+E41+D41+C41+H26+G26+F26+E26+D26+C26</f>
        <v>4059</v>
      </c>
    </row>
    <row r="83" spans="2:5" ht="6.75" customHeight="1" x14ac:dyDescent="0.25">
      <c r="B83" s="54"/>
      <c r="C83" s="57"/>
      <c r="D83" s="57"/>
      <c r="E83" s="59"/>
    </row>
    <row r="84" spans="2:5" ht="15" x14ac:dyDescent="0.25">
      <c r="B84" s="116" t="s">
        <v>100</v>
      </c>
      <c r="C84" s="117">
        <f>C72+C73+C74+C82</f>
        <v>1900</v>
      </c>
      <c r="D84" s="117">
        <f>D72+D73+D74+D82</f>
        <v>17653</v>
      </c>
      <c r="E84" s="118">
        <f>E72+E73+E74+E82</f>
        <v>2648807.11</v>
      </c>
    </row>
    <row r="85" spans="2:5" s="48" customFormat="1" ht="30.75" thickBot="1" x14ac:dyDescent="0.3">
      <c r="B85" s="113" t="s">
        <v>128</v>
      </c>
      <c r="C85" s="119">
        <v>0</v>
      </c>
      <c r="D85" s="119">
        <v>0</v>
      </c>
      <c r="E85" s="115">
        <f>D85+G64+F64+E64+D64+C64+H44+G44+F44+E44+D44+C44+H29+G29+F29+E29+D29+C29+C85</f>
        <v>197713.86000000002</v>
      </c>
    </row>
  </sheetData>
  <mergeCells count="7">
    <mergeCell ref="B2:H2"/>
    <mergeCell ref="B10:D10"/>
    <mergeCell ref="B5:D5"/>
    <mergeCell ref="B7:D7"/>
    <mergeCell ref="B6:D6"/>
    <mergeCell ref="B8:D8"/>
    <mergeCell ref="B9:D9"/>
  </mergeCells>
  <phoneticPr fontId="2" type="noConversion"/>
  <pageMargins left="0.65" right="0.18" top="0.55118110236220474" bottom="0.31496062992125984" header="0.51181102362204722" footer="0.27559055118110237"/>
  <pageSetup paperSize="9" scale="9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G52"/>
  <sheetViews>
    <sheetView workbookViewId="0"/>
  </sheetViews>
  <sheetFormatPr defaultRowHeight="12.75" x14ac:dyDescent="0.2"/>
  <cols>
    <col min="1" max="1" width="4" style="5" customWidth="1"/>
    <col min="2" max="2" width="6" style="5" customWidth="1"/>
    <col min="3" max="3" width="6.42578125" style="5" customWidth="1"/>
    <col min="4" max="4" width="33.7109375" style="5" customWidth="1"/>
    <col min="5" max="5" width="16.140625" style="5" customWidth="1"/>
    <col min="6" max="6" width="14.140625" style="5" customWidth="1"/>
    <col min="7" max="7" width="13.5703125" style="5" customWidth="1"/>
    <col min="8" max="11" width="9.140625" style="5" customWidth="1"/>
    <col min="12" max="16384" width="9.140625" style="5"/>
  </cols>
  <sheetData>
    <row r="2" spans="2:7" x14ac:dyDescent="0.2">
      <c r="E2" s="255"/>
      <c r="F2" s="255"/>
      <c r="G2" s="255"/>
    </row>
    <row r="3" spans="2:7" x14ac:dyDescent="0.2">
      <c r="G3" s="662" t="s">
        <v>285</v>
      </c>
    </row>
    <row r="5" spans="2:7" ht="41.25" customHeight="1" x14ac:dyDescent="0.2">
      <c r="B5" s="912" t="s">
        <v>486</v>
      </c>
      <c r="C5" s="912"/>
      <c r="D5" s="912"/>
      <c r="E5" s="912"/>
      <c r="F5" s="912"/>
      <c r="G5" s="912"/>
    </row>
    <row r="7" spans="2:7" ht="13.5" thickBot="1" x14ac:dyDescent="0.25"/>
    <row r="8" spans="2:7" ht="30" customHeight="1" x14ac:dyDescent="0.2">
      <c r="B8" s="1010" t="s">
        <v>63</v>
      </c>
      <c r="C8" s="1011"/>
      <c r="D8" s="1011"/>
      <c r="E8" s="77" t="s">
        <v>132</v>
      </c>
      <c r="F8" s="77" t="s">
        <v>133</v>
      </c>
      <c r="G8" s="413" t="s">
        <v>134</v>
      </c>
    </row>
    <row r="9" spans="2:7" s="290" customFormat="1" ht="20.25" customHeight="1" thickBot="1" x14ac:dyDescent="0.3">
      <c r="B9" s="696">
        <v>600</v>
      </c>
      <c r="C9" s="697"/>
      <c r="D9" s="698" t="s">
        <v>111</v>
      </c>
      <c r="E9" s="699">
        <f>E10+E11+E12+E20+E21</f>
        <v>34727511</v>
      </c>
      <c r="F9" s="699">
        <f>F10+F11+F12+F20+F21</f>
        <v>35201051</v>
      </c>
      <c r="G9" s="700">
        <f>G10+G11+G12+G20+G21</f>
        <v>33709610.5</v>
      </c>
    </row>
    <row r="10" spans="2:7" ht="26.25" thickTop="1" x14ac:dyDescent="0.2">
      <c r="B10" s="701"/>
      <c r="C10" s="702">
        <v>610</v>
      </c>
      <c r="D10" s="703" t="s">
        <v>208</v>
      </c>
      <c r="E10" s="639">
        <v>12867894</v>
      </c>
      <c r="F10" s="639">
        <v>13207052</v>
      </c>
      <c r="G10" s="640">
        <v>13167442.57</v>
      </c>
    </row>
    <row r="11" spans="2:7" x14ac:dyDescent="0.2">
      <c r="B11" s="704"/>
      <c r="C11" s="705">
        <v>620</v>
      </c>
      <c r="D11" s="706" t="s">
        <v>209</v>
      </c>
      <c r="E11" s="297">
        <v>4708580</v>
      </c>
      <c r="F11" s="297">
        <v>4879020</v>
      </c>
      <c r="G11" s="707">
        <v>4837760.41</v>
      </c>
    </row>
    <row r="12" spans="2:7" x14ac:dyDescent="0.2">
      <c r="B12" s="704"/>
      <c r="C12" s="705">
        <v>630</v>
      </c>
      <c r="D12" s="706" t="s">
        <v>210</v>
      </c>
      <c r="E12" s="708">
        <f>E13+E14+E15+E16+E17+E18+E19</f>
        <v>14838840</v>
      </c>
      <c r="F12" s="708">
        <f t="shared" ref="F12:G12" si="0">F13+F14+F15+F16+F17+F18+F19</f>
        <v>14855300</v>
      </c>
      <c r="G12" s="708">
        <f t="shared" si="0"/>
        <v>13478548.510000002</v>
      </c>
    </row>
    <row r="13" spans="2:7" x14ac:dyDescent="0.2">
      <c r="B13" s="663"/>
      <c r="C13" s="664">
        <v>631</v>
      </c>
      <c r="D13" s="665" t="s">
        <v>213</v>
      </c>
      <c r="E13" s="666">
        <v>13946</v>
      </c>
      <c r="F13" s="666">
        <v>19355</v>
      </c>
      <c r="G13" s="667">
        <v>14186.53</v>
      </c>
    </row>
    <row r="14" spans="2:7" x14ac:dyDescent="0.2">
      <c r="B14" s="663"/>
      <c r="C14" s="664">
        <v>632</v>
      </c>
      <c r="D14" s="665" t="s">
        <v>214</v>
      </c>
      <c r="E14" s="666">
        <v>2870569</v>
      </c>
      <c r="F14" s="666">
        <v>2834782</v>
      </c>
      <c r="G14" s="667">
        <v>2634278.37</v>
      </c>
    </row>
    <row r="15" spans="2:7" x14ac:dyDescent="0.2">
      <c r="B15" s="663"/>
      <c r="C15" s="664">
        <v>633</v>
      </c>
      <c r="D15" s="665" t="s">
        <v>215</v>
      </c>
      <c r="E15" s="666">
        <v>1016829</v>
      </c>
      <c r="F15" s="666">
        <v>1187003</v>
      </c>
      <c r="G15" s="667">
        <v>1067020.44</v>
      </c>
    </row>
    <row r="16" spans="2:7" x14ac:dyDescent="0.2">
      <c r="B16" s="663"/>
      <c r="C16" s="664">
        <v>634</v>
      </c>
      <c r="D16" s="665" t="s">
        <v>101</v>
      </c>
      <c r="E16" s="666">
        <v>149110</v>
      </c>
      <c r="F16" s="666">
        <v>152610</v>
      </c>
      <c r="G16" s="667">
        <v>128582</v>
      </c>
    </row>
    <row r="17" spans="2:7" x14ac:dyDescent="0.2">
      <c r="B17" s="663"/>
      <c r="C17" s="664">
        <v>635</v>
      </c>
      <c r="D17" s="665" t="s">
        <v>102</v>
      </c>
      <c r="E17" s="666">
        <v>2737352</v>
      </c>
      <c r="F17" s="666">
        <v>2954145</v>
      </c>
      <c r="G17" s="667">
        <v>2372286.9500000002</v>
      </c>
    </row>
    <row r="18" spans="2:7" x14ac:dyDescent="0.2">
      <c r="B18" s="663"/>
      <c r="C18" s="664">
        <v>636</v>
      </c>
      <c r="D18" s="665" t="s">
        <v>216</v>
      </c>
      <c r="E18" s="666">
        <v>612080</v>
      </c>
      <c r="F18" s="666">
        <v>580144</v>
      </c>
      <c r="G18" s="667">
        <v>552738.49</v>
      </c>
    </row>
    <row r="19" spans="2:7" x14ac:dyDescent="0.2">
      <c r="B19" s="663"/>
      <c r="C19" s="664">
        <v>637</v>
      </c>
      <c r="D19" s="665" t="s">
        <v>103</v>
      </c>
      <c r="E19" s="666">
        <v>7438954</v>
      </c>
      <c r="F19" s="666">
        <v>7127261</v>
      </c>
      <c r="G19" s="667">
        <v>6709455.7300000004</v>
      </c>
    </row>
    <row r="20" spans="2:7" x14ac:dyDescent="0.2">
      <c r="B20" s="704"/>
      <c r="C20" s="705">
        <v>640</v>
      </c>
      <c r="D20" s="706" t="s">
        <v>211</v>
      </c>
      <c r="E20" s="708">
        <v>2052297</v>
      </c>
      <c r="F20" s="708">
        <v>2118477</v>
      </c>
      <c r="G20" s="709">
        <v>2096484.4</v>
      </c>
    </row>
    <row r="21" spans="2:7" x14ac:dyDescent="0.2">
      <c r="B21" s="704"/>
      <c r="C21" s="705">
        <v>650</v>
      </c>
      <c r="D21" s="706" t="s">
        <v>314</v>
      </c>
      <c r="E21" s="708">
        <v>259900</v>
      </c>
      <c r="F21" s="708">
        <v>141202</v>
      </c>
      <c r="G21" s="709">
        <v>129374.61</v>
      </c>
    </row>
    <row r="22" spans="2:7" ht="9" customHeight="1" x14ac:dyDescent="0.2">
      <c r="B22" s="663"/>
      <c r="C22" s="664"/>
      <c r="D22" s="665"/>
      <c r="E22" s="666"/>
      <c r="F22" s="666"/>
      <c r="G22" s="667"/>
    </row>
    <row r="23" spans="2:7" s="290" customFormat="1" ht="24.75" customHeight="1" x14ac:dyDescent="0.25">
      <c r="B23" s="687">
        <v>700</v>
      </c>
      <c r="C23" s="688"/>
      <c r="D23" s="689" t="s">
        <v>207</v>
      </c>
      <c r="E23" s="690">
        <f>E24+E33</f>
        <v>11278666</v>
      </c>
      <c r="F23" s="690">
        <f>F24+F33</f>
        <v>13196529</v>
      </c>
      <c r="G23" s="690">
        <f>G24+G33</f>
        <v>6391030.2700000005</v>
      </c>
    </row>
    <row r="24" spans="2:7" ht="25.5" customHeight="1" x14ac:dyDescent="0.2">
      <c r="B24" s="704"/>
      <c r="C24" s="705">
        <v>710</v>
      </c>
      <c r="D24" s="710" t="s">
        <v>212</v>
      </c>
      <c r="E24" s="708">
        <f>E25+E26+E27+E28+E29+E30+E31+E32</f>
        <v>11278666</v>
      </c>
      <c r="F24" s="708">
        <f t="shared" ref="F24:G24" si="1">F25+F26+F27+F28+F29+F30+F31+F32</f>
        <v>13181529</v>
      </c>
      <c r="G24" s="708">
        <f t="shared" si="1"/>
        <v>6376030.2700000005</v>
      </c>
    </row>
    <row r="25" spans="2:7" x14ac:dyDescent="0.2">
      <c r="B25" s="668"/>
      <c r="C25" s="669">
        <v>711</v>
      </c>
      <c r="D25" s="670" t="s">
        <v>217</v>
      </c>
      <c r="E25" s="671">
        <v>378430</v>
      </c>
      <c r="F25" s="671">
        <v>485555</v>
      </c>
      <c r="G25" s="672">
        <v>409720.66</v>
      </c>
    </row>
    <row r="26" spans="2:7" x14ac:dyDescent="0.2">
      <c r="B26" s="668"/>
      <c r="C26" s="669">
        <v>712</v>
      </c>
      <c r="D26" s="670" t="s">
        <v>218</v>
      </c>
      <c r="E26" s="671">
        <v>2387800</v>
      </c>
      <c r="F26" s="671">
        <v>2418700</v>
      </c>
      <c r="G26" s="672">
        <v>63602.6</v>
      </c>
    </row>
    <row r="27" spans="2:7" ht="25.5" x14ac:dyDescent="0.2">
      <c r="B27" s="668"/>
      <c r="C27" s="669">
        <v>713</v>
      </c>
      <c r="D27" s="670" t="s">
        <v>219</v>
      </c>
      <c r="E27" s="671">
        <v>141539</v>
      </c>
      <c r="F27" s="671">
        <v>268381</v>
      </c>
      <c r="G27" s="672">
        <v>181390</v>
      </c>
    </row>
    <row r="28" spans="2:7" x14ac:dyDescent="0.2">
      <c r="B28" s="668"/>
      <c r="C28" s="669">
        <v>714</v>
      </c>
      <c r="D28" s="670" t="s">
        <v>220</v>
      </c>
      <c r="E28" s="671">
        <v>102710</v>
      </c>
      <c r="F28" s="671">
        <v>214500</v>
      </c>
      <c r="G28" s="672">
        <v>138797.19</v>
      </c>
    </row>
    <row r="29" spans="2:7" x14ac:dyDescent="0.2">
      <c r="B29" s="668"/>
      <c r="C29" s="669">
        <v>716</v>
      </c>
      <c r="D29" s="670" t="s">
        <v>221</v>
      </c>
      <c r="E29" s="671">
        <v>449100</v>
      </c>
      <c r="F29" s="671">
        <v>589125</v>
      </c>
      <c r="G29" s="672">
        <v>286483.42</v>
      </c>
    </row>
    <row r="30" spans="2:7" ht="25.5" x14ac:dyDescent="0.2">
      <c r="B30" s="668"/>
      <c r="C30" s="669">
        <v>717</v>
      </c>
      <c r="D30" s="670" t="s">
        <v>222</v>
      </c>
      <c r="E30" s="671">
        <v>7657212</v>
      </c>
      <c r="F30" s="671">
        <v>8210855</v>
      </c>
      <c r="G30" s="672">
        <v>4481696.88</v>
      </c>
    </row>
    <row r="31" spans="2:7" x14ac:dyDescent="0.2">
      <c r="B31" s="673"/>
      <c r="C31" s="674">
        <v>718</v>
      </c>
      <c r="D31" s="675"/>
      <c r="E31" s="676">
        <v>12500</v>
      </c>
      <c r="F31" s="676">
        <v>26000</v>
      </c>
      <c r="G31" s="677">
        <v>25935.4</v>
      </c>
    </row>
    <row r="32" spans="2:7" x14ac:dyDescent="0.2">
      <c r="B32" s="668"/>
      <c r="C32" s="669">
        <v>719</v>
      </c>
      <c r="D32" s="670" t="s">
        <v>432</v>
      </c>
      <c r="E32" s="671">
        <v>149375</v>
      </c>
      <c r="F32" s="671">
        <v>968413</v>
      </c>
      <c r="G32" s="672">
        <v>788404.12</v>
      </c>
    </row>
    <row r="33" spans="2:7" ht="13.5" thickBot="1" x14ac:dyDescent="0.25">
      <c r="B33" s="678"/>
      <c r="C33" s="679">
        <v>720</v>
      </c>
      <c r="D33" s="680" t="s">
        <v>433</v>
      </c>
      <c r="E33" s="681">
        <v>0</v>
      </c>
      <c r="F33" s="681">
        <v>15000</v>
      </c>
      <c r="G33" s="682">
        <v>15000</v>
      </c>
    </row>
    <row r="34" spans="2:7" x14ac:dyDescent="0.2">
      <c r="G34" s="255"/>
    </row>
    <row r="35" spans="2:7" x14ac:dyDescent="0.2">
      <c r="G35" s="683"/>
    </row>
    <row r="36" spans="2:7" x14ac:dyDescent="0.2">
      <c r="G36" s="683"/>
    </row>
    <row r="37" spans="2:7" x14ac:dyDescent="0.2">
      <c r="G37" s="684"/>
    </row>
    <row r="38" spans="2:7" x14ac:dyDescent="0.2">
      <c r="G38" s="684"/>
    </row>
    <row r="39" spans="2:7" x14ac:dyDescent="0.2">
      <c r="G39" s="684"/>
    </row>
    <row r="40" spans="2:7" x14ac:dyDescent="0.2">
      <c r="G40" s="684"/>
    </row>
    <row r="41" spans="2:7" x14ac:dyDescent="0.2">
      <c r="G41" s="684"/>
    </row>
    <row r="42" spans="2:7" x14ac:dyDescent="0.2">
      <c r="G42" s="685"/>
    </row>
    <row r="52" spans="7:7" x14ac:dyDescent="0.2">
      <c r="G52" s="686"/>
    </row>
  </sheetData>
  <mergeCells count="2">
    <mergeCell ref="B5:G5"/>
    <mergeCell ref="B8:D8"/>
  </mergeCells>
  <phoneticPr fontId="2" type="noConversion"/>
  <pageMargins left="0.7" right="0.3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K24"/>
  <sheetViews>
    <sheetView workbookViewId="0"/>
  </sheetViews>
  <sheetFormatPr defaultRowHeight="12.75" x14ac:dyDescent="0.2"/>
  <cols>
    <col min="1" max="1" width="9.140625" style="5"/>
    <col min="2" max="2" width="9.85546875" style="5" customWidth="1"/>
    <col min="3" max="3" width="43.140625" style="5" customWidth="1"/>
    <col min="4" max="4" width="13.5703125" style="5" customWidth="1"/>
    <col min="5" max="5" width="12.7109375" style="5" customWidth="1"/>
    <col min="6" max="6" width="13.7109375" style="5" customWidth="1"/>
    <col min="7" max="16384" width="9.140625" style="5"/>
  </cols>
  <sheetData>
    <row r="2" spans="2:10" x14ac:dyDescent="0.2">
      <c r="F2" s="662" t="s">
        <v>889</v>
      </c>
    </row>
    <row r="4" spans="2:10" ht="42.75" customHeight="1" x14ac:dyDescent="0.2">
      <c r="B4" s="912" t="s">
        <v>487</v>
      </c>
      <c r="C4" s="912"/>
      <c r="D4" s="912"/>
      <c r="E4" s="912"/>
      <c r="F4" s="912"/>
      <c r="G4" s="711"/>
      <c r="H4" s="711"/>
    </row>
    <row r="5" spans="2:10" ht="13.5" thickBot="1" x14ac:dyDescent="0.25"/>
    <row r="6" spans="2:10" ht="36" customHeight="1" x14ac:dyDescent="0.2">
      <c r="B6" s="1012" t="s">
        <v>63</v>
      </c>
      <c r="C6" s="1013"/>
      <c r="D6" s="634" t="s">
        <v>132</v>
      </c>
      <c r="E6" s="634" t="s">
        <v>133</v>
      </c>
      <c r="F6" s="635" t="s">
        <v>134</v>
      </c>
    </row>
    <row r="7" spans="2:10" ht="18" customHeight="1" x14ac:dyDescent="0.2">
      <c r="B7" s="691"/>
      <c r="C7" s="726" t="s">
        <v>261</v>
      </c>
      <c r="D7" s="692">
        <f>SUM(D8:D12)</f>
        <v>10082511</v>
      </c>
      <c r="E7" s="692">
        <f t="shared" ref="E7:F7" si="0">SUM(E8:E12)</f>
        <v>10872601</v>
      </c>
      <c r="F7" s="692">
        <f t="shared" si="0"/>
        <v>9343432.9600000009</v>
      </c>
      <c r="J7" s="255"/>
    </row>
    <row r="8" spans="2:10" x14ac:dyDescent="0.2">
      <c r="B8" s="712">
        <v>455</v>
      </c>
      <c r="C8" s="713" t="s">
        <v>262</v>
      </c>
      <c r="D8" s="714">
        <v>0</v>
      </c>
      <c r="E8" s="714">
        <f>395638</f>
        <v>395638</v>
      </c>
      <c r="F8" s="715">
        <v>396309.96</v>
      </c>
    </row>
    <row r="9" spans="2:10" s="290" customFormat="1" ht="25.5" x14ac:dyDescent="0.25">
      <c r="B9" s="716">
        <v>453</v>
      </c>
      <c r="C9" s="717" t="s">
        <v>453</v>
      </c>
      <c r="D9" s="714">
        <v>4067256</v>
      </c>
      <c r="E9" s="714">
        <v>5481404</v>
      </c>
      <c r="F9" s="715">
        <v>5481404</v>
      </c>
    </row>
    <row r="10" spans="2:10" s="290" customFormat="1" x14ac:dyDescent="0.25">
      <c r="B10" s="712">
        <v>454001</v>
      </c>
      <c r="C10" s="717" t="s">
        <v>267</v>
      </c>
      <c r="D10" s="714">
        <v>540255</v>
      </c>
      <c r="E10" s="714">
        <v>345719</v>
      </c>
      <c r="F10" s="715">
        <v>345719</v>
      </c>
    </row>
    <row r="11" spans="2:10" x14ac:dyDescent="0.2">
      <c r="B11" s="718">
        <v>513002</v>
      </c>
      <c r="C11" s="719" t="s">
        <v>266</v>
      </c>
      <c r="D11" s="666">
        <v>3120000</v>
      </c>
      <c r="E11" s="666">
        <v>3120000</v>
      </c>
      <c r="F11" s="667">
        <v>3120000</v>
      </c>
    </row>
    <row r="12" spans="2:10" x14ac:dyDescent="0.2">
      <c r="B12" s="720">
        <v>514</v>
      </c>
      <c r="C12" s="721" t="s">
        <v>761</v>
      </c>
      <c r="D12" s="722">
        <v>2355000</v>
      </c>
      <c r="E12" s="722">
        <v>1529840</v>
      </c>
      <c r="F12" s="723">
        <v>0</v>
      </c>
    </row>
    <row r="13" spans="2:10" ht="18" customHeight="1" x14ac:dyDescent="0.2">
      <c r="B13" s="691"/>
      <c r="C13" s="726" t="s">
        <v>263</v>
      </c>
      <c r="D13" s="692">
        <f>SUM(D14:D15)</f>
        <v>2884700</v>
      </c>
      <c r="E13" s="692">
        <f>SUM(E14:E15)</f>
        <v>2884700</v>
      </c>
      <c r="F13" s="693">
        <f>SUM(F14:F15)</f>
        <v>2803384.3400000003</v>
      </c>
    </row>
    <row r="14" spans="2:10" ht="25.5" x14ac:dyDescent="0.2">
      <c r="B14" s="718">
        <v>821005</v>
      </c>
      <c r="C14" s="246" t="s">
        <v>264</v>
      </c>
      <c r="D14" s="671">
        <v>2859700</v>
      </c>
      <c r="E14" s="671">
        <v>2859700</v>
      </c>
      <c r="F14" s="672">
        <v>2778405.12</v>
      </c>
    </row>
    <row r="15" spans="2:10" ht="25.5" customHeight="1" thickBot="1" x14ac:dyDescent="0.25">
      <c r="B15" s="724">
        <v>821007</v>
      </c>
      <c r="C15" s="725" t="s">
        <v>265</v>
      </c>
      <c r="D15" s="681">
        <v>25000</v>
      </c>
      <c r="E15" s="681">
        <v>25000</v>
      </c>
      <c r="F15" s="682">
        <v>24979.22</v>
      </c>
    </row>
    <row r="24" spans="11:11" x14ac:dyDescent="0.2">
      <c r="K24" s="686"/>
    </row>
  </sheetData>
  <mergeCells count="2">
    <mergeCell ref="B4:F4"/>
    <mergeCell ref="B6:C6"/>
  </mergeCells>
  <pageMargins left="0.46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L32"/>
  <sheetViews>
    <sheetView workbookViewId="0"/>
  </sheetViews>
  <sheetFormatPr defaultRowHeight="14.25" x14ac:dyDescent="0.2"/>
  <cols>
    <col min="1" max="1" width="4" style="6" customWidth="1"/>
    <col min="2" max="2" width="21.140625" style="6" customWidth="1"/>
    <col min="3" max="3" width="12.85546875" style="6" customWidth="1"/>
    <col min="4" max="4" width="12.140625" style="6" customWidth="1"/>
    <col min="5" max="5" width="10.42578125" style="6" customWidth="1"/>
    <col min="6" max="6" width="13.7109375" style="6" customWidth="1"/>
    <col min="7" max="7" width="13.42578125" style="6" customWidth="1"/>
    <col min="8" max="8" width="13.5703125" style="6" customWidth="1"/>
    <col min="9" max="9" width="14.5703125" style="6" customWidth="1"/>
    <col min="10" max="10" width="6.85546875" style="6" customWidth="1"/>
    <col min="11" max="11" width="4.7109375" style="6" customWidth="1"/>
    <col min="12" max="16384" width="9.140625" style="6"/>
  </cols>
  <sheetData>
    <row r="2" spans="2:9" x14ac:dyDescent="0.2">
      <c r="I2" s="6" t="s">
        <v>890</v>
      </c>
    </row>
    <row r="3" spans="2:9" ht="23.25" customHeight="1" x14ac:dyDescent="0.25">
      <c r="B3" s="834" t="s">
        <v>714</v>
      </c>
      <c r="C3" s="834"/>
      <c r="D3" s="834"/>
      <c r="E3" s="834"/>
      <c r="F3" s="834"/>
      <c r="G3" s="834"/>
      <c r="H3" s="834"/>
      <c r="I3" s="834"/>
    </row>
    <row r="5" spans="2:9" ht="15" thickBot="1" x14ac:dyDescent="0.25"/>
    <row r="6" spans="2:9" ht="39" customHeight="1" x14ac:dyDescent="0.2">
      <c r="B6" s="1015"/>
      <c r="C6" s="1018" t="s">
        <v>442</v>
      </c>
      <c r="D6" s="1021" t="s">
        <v>443</v>
      </c>
      <c r="E6" s="1021" t="s">
        <v>444</v>
      </c>
      <c r="F6" s="1024" t="s">
        <v>322</v>
      </c>
      <c r="G6" s="1027" t="s">
        <v>445</v>
      </c>
      <c r="H6" s="1027" t="s">
        <v>446</v>
      </c>
      <c r="I6" s="1030" t="s">
        <v>447</v>
      </c>
    </row>
    <row r="7" spans="2:9" ht="3.75" customHeight="1" x14ac:dyDescent="0.2">
      <c r="B7" s="1016"/>
      <c r="C7" s="1019"/>
      <c r="D7" s="1022"/>
      <c r="E7" s="1022"/>
      <c r="F7" s="1025"/>
      <c r="G7" s="1028"/>
      <c r="H7" s="1028"/>
      <c r="I7" s="1031"/>
    </row>
    <row r="8" spans="2:9" ht="15" thickBot="1" x14ac:dyDescent="0.25">
      <c r="B8" s="1017"/>
      <c r="C8" s="1020"/>
      <c r="D8" s="1023"/>
      <c r="E8" s="1023"/>
      <c r="F8" s="1026"/>
      <c r="G8" s="1029"/>
      <c r="H8" s="1029"/>
      <c r="I8" s="1032"/>
    </row>
    <row r="9" spans="2:9" ht="15" thickTop="1" x14ac:dyDescent="0.2">
      <c r="B9" s="751" t="s">
        <v>448</v>
      </c>
      <c r="C9" s="728">
        <v>29.56</v>
      </c>
      <c r="D9" s="728">
        <v>0.65</v>
      </c>
      <c r="E9" s="728">
        <v>2</v>
      </c>
      <c r="F9" s="752">
        <v>5.8</v>
      </c>
      <c r="G9" s="753">
        <v>6</v>
      </c>
      <c r="H9" s="753">
        <v>6.5</v>
      </c>
      <c r="I9" s="754">
        <f>SUM(C9:H9)</f>
        <v>50.509999999999991</v>
      </c>
    </row>
    <row r="10" spans="2:9" x14ac:dyDescent="0.2">
      <c r="B10" s="742" t="s">
        <v>315</v>
      </c>
      <c r="C10" s="727">
        <v>38.53</v>
      </c>
      <c r="D10" s="727">
        <v>1.6</v>
      </c>
      <c r="E10" s="727">
        <v>0.5</v>
      </c>
      <c r="F10" s="729">
        <v>7.56</v>
      </c>
      <c r="G10" s="730">
        <v>7.8</v>
      </c>
      <c r="H10" s="730">
        <v>8.5299999999999994</v>
      </c>
      <c r="I10" s="748">
        <f>SUM(C10:H10)</f>
        <v>64.52</v>
      </c>
    </row>
    <row r="11" spans="2:9" x14ac:dyDescent="0.2">
      <c r="B11" s="742" t="s">
        <v>316</v>
      </c>
      <c r="C11" s="727">
        <v>56.72</v>
      </c>
      <c r="D11" s="727">
        <v>2</v>
      </c>
      <c r="E11" s="727">
        <v>0</v>
      </c>
      <c r="F11" s="729">
        <v>11.57</v>
      </c>
      <c r="G11" s="730">
        <v>11.5</v>
      </c>
      <c r="H11" s="730">
        <v>0</v>
      </c>
      <c r="I11" s="748">
        <f t="shared" ref="I11:I19" si="0">SUM(C11:H11)</f>
        <v>81.789999999999992</v>
      </c>
    </row>
    <row r="12" spans="2:9" x14ac:dyDescent="0.2">
      <c r="B12" s="742" t="s">
        <v>317</v>
      </c>
      <c r="C12" s="727">
        <v>27.56</v>
      </c>
      <c r="D12" s="727">
        <v>2</v>
      </c>
      <c r="E12" s="727">
        <v>0</v>
      </c>
      <c r="F12" s="729">
        <v>3.7</v>
      </c>
      <c r="G12" s="730">
        <v>6</v>
      </c>
      <c r="H12" s="730">
        <v>5</v>
      </c>
      <c r="I12" s="748">
        <f t="shared" si="0"/>
        <v>44.26</v>
      </c>
    </row>
    <row r="13" spans="2:9" x14ac:dyDescent="0.2">
      <c r="B13" s="742" t="s">
        <v>449</v>
      </c>
      <c r="C13" s="727">
        <v>16.5</v>
      </c>
      <c r="D13" s="731">
        <v>1</v>
      </c>
      <c r="E13" s="731">
        <v>0</v>
      </c>
      <c r="F13" s="732">
        <v>4</v>
      </c>
      <c r="G13" s="733">
        <v>6</v>
      </c>
      <c r="H13" s="733">
        <v>6</v>
      </c>
      <c r="I13" s="749">
        <f t="shared" si="0"/>
        <v>33.5</v>
      </c>
    </row>
    <row r="14" spans="2:9" x14ac:dyDescent="0.2">
      <c r="B14" s="743" t="s">
        <v>318</v>
      </c>
      <c r="C14" s="734">
        <v>53.59</v>
      </c>
      <c r="D14" s="735">
        <v>2</v>
      </c>
      <c r="E14" s="735">
        <v>1</v>
      </c>
      <c r="F14" s="732">
        <v>7</v>
      </c>
      <c r="G14" s="733">
        <v>11</v>
      </c>
      <c r="H14" s="733">
        <v>9</v>
      </c>
      <c r="I14" s="749">
        <f t="shared" si="0"/>
        <v>83.59</v>
      </c>
    </row>
    <row r="15" spans="2:9" x14ac:dyDescent="0.2">
      <c r="B15" s="743" t="s">
        <v>321</v>
      </c>
      <c r="C15" s="736">
        <v>15.7</v>
      </c>
      <c r="D15" s="735">
        <v>0.5</v>
      </c>
      <c r="E15" s="735">
        <v>1</v>
      </c>
      <c r="F15" s="732">
        <v>2.6</v>
      </c>
      <c r="G15" s="733">
        <v>6</v>
      </c>
      <c r="H15" s="733">
        <v>6</v>
      </c>
      <c r="I15" s="749">
        <f t="shared" si="0"/>
        <v>31.8</v>
      </c>
    </row>
    <row r="16" spans="2:9" x14ac:dyDescent="0.2">
      <c r="B16" s="743" t="s">
        <v>320</v>
      </c>
      <c r="C16" s="737">
        <v>37.21</v>
      </c>
      <c r="D16" s="735">
        <v>1.43</v>
      </c>
      <c r="E16" s="735">
        <v>1.5</v>
      </c>
      <c r="F16" s="732">
        <v>6.92</v>
      </c>
      <c r="G16" s="733">
        <v>10.6</v>
      </c>
      <c r="H16" s="733">
        <v>8.4</v>
      </c>
      <c r="I16" s="749">
        <f t="shared" si="0"/>
        <v>66.06</v>
      </c>
    </row>
    <row r="17" spans="2:12" x14ac:dyDescent="0.2">
      <c r="B17" s="743" t="s">
        <v>319</v>
      </c>
      <c r="C17" s="738">
        <v>5.33</v>
      </c>
      <c r="D17" s="728">
        <v>0</v>
      </c>
      <c r="E17" s="728">
        <v>0</v>
      </c>
      <c r="F17" s="732">
        <v>1</v>
      </c>
      <c r="G17" s="733">
        <v>1</v>
      </c>
      <c r="H17" s="733">
        <v>0</v>
      </c>
      <c r="I17" s="749">
        <f t="shared" si="0"/>
        <v>7.33</v>
      </c>
    </row>
    <row r="18" spans="2:12" ht="16.5" customHeight="1" x14ac:dyDescent="0.2">
      <c r="B18" s="743" t="s">
        <v>223</v>
      </c>
      <c r="C18" s="738">
        <v>45.43</v>
      </c>
      <c r="D18" s="738">
        <v>0</v>
      </c>
      <c r="E18" s="738">
        <v>0</v>
      </c>
      <c r="F18" s="732">
        <v>0</v>
      </c>
      <c r="G18" s="733">
        <v>8.3000000000000007</v>
      </c>
      <c r="H18" s="733">
        <v>0</v>
      </c>
      <c r="I18" s="749">
        <f t="shared" si="0"/>
        <v>53.730000000000004</v>
      </c>
    </row>
    <row r="19" spans="2:12" x14ac:dyDescent="0.2">
      <c r="B19" s="744" t="s">
        <v>224</v>
      </c>
      <c r="C19" s="731">
        <v>6</v>
      </c>
      <c r="D19" s="731">
        <v>0</v>
      </c>
      <c r="E19" s="731">
        <v>0</v>
      </c>
      <c r="F19" s="739">
        <v>0</v>
      </c>
      <c r="G19" s="740">
        <v>1.5</v>
      </c>
      <c r="H19" s="740">
        <v>0</v>
      </c>
      <c r="I19" s="750">
        <f t="shared" si="0"/>
        <v>7.5</v>
      </c>
      <c r="J19" s="741"/>
    </row>
    <row r="20" spans="2:12" ht="15" thickBot="1" x14ac:dyDescent="0.25">
      <c r="B20" s="745" t="s">
        <v>52</v>
      </c>
      <c r="C20" s="746">
        <f t="shared" ref="C20:I20" si="1">SUM(C9:C19)</f>
        <v>332.13</v>
      </c>
      <c r="D20" s="746">
        <f t="shared" si="1"/>
        <v>11.18</v>
      </c>
      <c r="E20" s="746">
        <f t="shared" si="1"/>
        <v>6</v>
      </c>
      <c r="F20" s="746">
        <f t="shared" si="1"/>
        <v>50.15</v>
      </c>
      <c r="G20" s="746">
        <f t="shared" si="1"/>
        <v>75.699999999999989</v>
      </c>
      <c r="H20" s="746">
        <f t="shared" si="1"/>
        <v>49.43</v>
      </c>
      <c r="I20" s="747">
        <f t="shared" si="1"/>
        <v>524.58999999999992</v>
      </c>
    </row>
    <row r="21" spans="2:12" x14ac:dyDescent="0.2">
      <c r="I21" s="336"/>
    </row>
    <row r="28" spans="2:12" x14ac:dyDescent="0.2">
      <c r="L28" s="1014"/>
    </row>
    <row r="29" spans="2:12" x14ac:dyDescent="0.2">
      <c r="L29" s="1014"/>
    </row>
    <row r="30" spans="2:12" x14ac:dyDescent="0.2">
      <c r="L30" s="1014"/>
    </row>
    <row r="31" spans="2:12" x14ac:dyDescent="0.2">
      <c r="L31" s="1014"/>
    </row>
    <row r="32" spans="2:12" x14ac:dyDescent="0.2">
      <c r="L32" s="1014"/>
    </row>
  </sheetData>
  <mergeCells count="10">
    <mergeCell ref="L28:L32"/>
    <mergeCell ref="B6:B8"/>
    <mergeCell ref="B3:I3"/>
    <mergeCell ref="C6:C8"/>
    <mergeCell ref="D6:D8"/>
    <mergeCell ref="E6:E8"/>
    <mergeCell ref="F6:F8"/>
    <mergeCell ref="G6:G8"/>
    <mergeCell ref="H6:H8"/>
    <mergeCell ref="I6:I8"/>
  </mergeCells>
  <pageMargins left="0.11811023622047245" right="0.11811023622047245" top="0.74803149606299213" bottom="0.7480314960629921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2:V27"/>
  <sheetViews>
    <sheetView workbookViewId="0"/>
  </sheetViews>
  <sheetFormatPr defaultRowHeight="14.25" x14ac:dyDescent="0.2"/>
  <cols>
    <col min="1" max="1" width="18.42578125" style="6" customWidth="1"/>
    <col min="2" max="2" width="5.85546875" style="6" customWidth="1"/>
    <col min="3" max="3" width="5.5703125" style="6" customWidth="1"/>
    <col min="4" max="4" width="5.7109375" style="6" customWidth="1"/>
    <col min="5" max="5" width="5.42578125" style="6" customWidth="1"/>
    <col min="6" max="6" width="8" style="6" customWidth="1"/>
    <col min="7" max="7" width="6" style="6" customWidth="1"/>
    <col min="8" max="9" width="5.5703125" style="6" customWidth="1"/>
    <col min="10" max="10" width="5" style="6" customWidth="1"/>
    <col min="11" max="11" width="5.7109375" style="6" customWidth="1"/>
    <col min="12" max="12" width="8.28515625" style="6" customWidth="1"/>
    <col min="13" max="13" width="8" style="6" customWidth="1"/>
    <col min="14" max="14" width="11.140625" style="6" customWidth="1"/>
    <col min="15" max="15" width="8.42578125" style="6" customWidth="1"/>
    <col min="16" max="16" width="6.42578125" style="6" customWidth="1"/>
    <col min="17" max="18" width="8.42578125" style="6" customWidth="1"/>
    <col min="19" max="16384" width="9.140625" style="6"/>
  </cols>
  <sheetData>
    <row r="2" spans="1:22" x14ac:dyDescent="0.2">
      <c r="R2" s="353" t="s">
        <v>470</v>
      </c>
    </row>
    <row r="3" spans="1:22" ht="15" x14ac:dyDescent="0.25">
      <c r="A3" s="1037"/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8"/>
    </row>
    <row r="4" spans="1:22" ht="17.100000000000001" customHeight="1" thickBot="1" x14ac:dyDescent="0.3">
      <c r="A4" s="1039" t="s">
        <v>717</v>
      </c>
      <c r="B4" s="1039"/>
      <c r="C4" s="1039"/>
      <c r="D4" s="1039"/>
      <c r="E4" s="1039"/>
      <c r="F4" s="1039"/>
      <c r="G4" s="1039"/>
      <c r="H4" s="1039"/>
      <c r="I4" s="1039"/>
      <c r="J4" s="1039"/>
      <c r="K4" s="1039"/>
      <c r="L4" s="1039"/>
      <c r="M4" s="1039"/>
      <c r="N4" s="1039"/>
      <c r="O4" s="1039"/>
      <c r="P4" s="1039"/>
      <c r="Q4" s="1039"/>
    </row>
    <row r="5" spans="1:22" ht="21.95" customHeight="1" x14ac:dyDescent="0.25">
      <c r="A5" s="1040" t="s">
        <v>715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2"/>
      <c r="V5" s="755"/>
    </row>
    <row r="6" spans="1:22" ht="8.25" customHeight="1" x14ac:dyDescent="0.2">
      <c r="A6" s="1047"/>
      <c r="B6" s="1048"/>
      <c r="C6" s="1048"/>
      <c r="D6" s="1048"/>
      <c r="E6" s="1048"/>
      <c r="F6" s="1048"/>
      <c r="G6" s="1048"/>
      <c r="H6" s="1048"/>
      <c r="I6" s="1048"/>
      <c r="J6" s="1048"/>
      <c r="K6" s="1048"/>
      <c r="L6" s="1048"/>
      <c r="M6" s="1048"/>
      <c r="N6" s="1048"/>
      <c r="O6" s="1048"/>
      <c r="P6" s="1048"/>
      <c r="Q6" s="1048"/>
      <c r="R6" s="1049"/>
    </row>
    <row r="7" spans="1:22" s="48" customFormat="1" ht="42" customHeight="1" x14ac:dyDescent="0.25">
      <c r="A7" s="759" t="s">
        <v>879</v>
      </c>
      <c r="B7" s="760" t="s">
        <v>64</v>
      </c>
      <c r="C7" s="760" t="s">
        <v>66</v>
      </c>
      <c r="D7" s="760" t="s">
        <v>68</v>
      </c>
      <c r="E7" s="760" t="s">
        <v>70</v>
      </c>
      <c r="F7" s="760" t="s">
        <v>392</v>
      </c>
      <c r="G7" s="760" t="s">
        <v>72</v>
      </c>
      <c r="H7" s="760" t="s">
        <v>74</v>
      </c>
      <c r="I7" s="760" t="s">
        <v>76</v>
      </c>
      <c r="J7" s="760" t="s">
        <v>78</v>
      </c>
      <c r="K7" s="760" t="s">
        <v>80</v>
      </c>
      <c r="L7" s="760" t="s">
        <v>393</v>
      </c>
      <c r="M7" s="761" t="s">
        <v>394</v>
      </c>
      <c r="N7" s="761" t="s">
        <v>395</v>
      </c>
      <c r="O7" s="761" t="s">
        <v>396</v>
      </c>
      <c r="P7" s="761" t="s">
        <v>397</v>
      </c>
      <c r="Q7" s="761" t="s">
        <v>878</v>
      </c>
      <c r="R7" s="762" t="s">
        <v>450</v>
      </c>
    </row>
    <row r="8" spans="1:22" x14ac:dyDescent="0.2">
      <c r="A8" s="759" t="s">
        <v>398</v>
      </c>
      <c r="B8" s="763">
        <v>45</v>
      </c>
      <c r="C8" s="763">
        <v>64</v>
      </c>
      <c r="D8" s="763">
        <v>62</v>
      </c>
      <c r="E8" s="763">
        <v>65</v>
      </c>
      <c r="F8" s="773">
        <v>236</v>
      </c>
      <c r="G8" s="763">
        <v>49</v>
      </c>
      <c r="H8" s="763">
        <v>55</v>
      </c>
      <c r="I8" s="763">
        <v>51</v>
      </c>
      <c r="J8" s="763">
        <v>49</v>
      </c>
      <c r="K8" s="763">
        <v>39</v>
      </c>
      <c r="L8" s="773">
        <v>243</v>
      </c>
      <c r="M8" s="773">
        <v>479</v>
      </c>
      <c r="N8" s="776">
        <v>3</v>
      </c>
      <c r="O8" s="764">
        <v>21</v>
      </c>
      <c r="P8" s="763">
        <v>211</v>
      </c>
      <c r="Q8" s="763">
        <v>12</v>
      </c>
      <c r="R8" s="758">
        <v>1</v>
      </c>
    </row>
    <row r="9" spans="1:22" x14ac:dyDescent="0.2">
      <c r="A9" s="759" t="s">
        <v>399</v>
      </c>
      <c r="B9" s="763">
        <v>72</v>
      </c>
      <c r="C9" s="763">
        <v>73</v>
      </c>
      <c r="D9" s="763">
        <v>72</v>
      </c>
      <c r="E9" s="763">
        <v>71</v>
      </c>
      <c r="F9" s="773">
        <v>288</v>
      </c>
      <c r="G9" s="763">
        <v>73</v>
      </c>
      <c r="H9" s="763">
        <v>68</v>
      </c>
      <c r="I9" s="763">
        <v>64</v>
      </c>
      <c r="J9" s="763">
        <v>72</v>
      </c>
      <c r="K9" s="763">
        <v>65</v>
      </c>
      <c r="L9" s="773">
        <v>342</v>
      </c>
      <c r="M9" s="773">
        <v>630</v>
      </c>
      <c r="N9" s="776">
        <v>-9</v>
      </c>
      <c r="O9" s="764">
        <v>27</v>
      </c>
      <c r="P9" s="763">
        <v>246</v>
      </c>
      <c r="Q9" s="763">
        <v>10</v>
      </c>
      <c r="R9" s="758"/>
    </row>
    <row r="10" spans="1:22" x14ac:dyDescent="0.2">
      <c r="A10" s="759" t="s">
        <v>400</v>
      </c>
      <c r="B10" s="763">
        <v>98</v>
      </c>
      <c r="C10" s="763">
        <v>95</v>
      </c>
      <c r="D10" s="763">
        <v>101</v>
      </c>
      <c r="E10" s="763">
        <v>93</v>
      </c>
      <c r="F10" s="773">
        <v>387</v>
      </c>
      <c r="G10" s="763">
        <v>104</v>
      </c>
      <c r="H10" s="763">
        <v>108</v>
      </c>
      <c r="I10" s="763">
        <v>109</v>
      </c>
      <c r="J10" s="763">
        <v>87</v>
      </c>
      <c r="K10" s="763">
        <v>90</v>
      </c>
      <c r="L10" s="773">
        <v>498</v>
      </c>
      <c r="M10" s="773">
        <v>885</v>
      </c>
      <c r="N10" s="776">
        <v>-11</v>
      </c>
      <c r="O10" s="764">
        <v>40</v>
      </c>
      <c r="P10" s="764">
        <v>357</v>
      </c>
      <c r="Q10" s="763">
        <v>15</v>
      </c>
      <c r="R10" s="758">
        <v>3</v>
      </c>
    </row>
    <row r="11" spans="1:22" x14ac:dyDescent="0.2">
      <c r="A11" s="759" t="s">
        <v>401</v>
      </c>
      <c r="B11" s="763">
        <v>39</v>
      </c>
      <c r="C11" s="763">
        <v>43</v>
      </c>
      <c r="D11" s="763">
        <v>47</v>
      </c>
      <c r="E11" s="763">
        <v>45</v>
      </c>
      <c r="F11" s="773">
        <v>174</v>
      </c>
      <c r="G11" s="763">
        <v>49</v>
      </c>
      <c r="H11" s="763">
        <v>33</v>
      </c>
      <c r="I11" s="763">
        <v>38</v>
      </c>
      <c r="J11" s="763">
        <v>36</v>
      </c>
      <c r="K11" s="763">
        <v>20</v>
      </c>
      <c r="L11" s="773">
        <v>176</v>
      </c>
      <c r="M11" s="773">
        <v>350</v>
      </c>
      <c r="N11" s="776">
        <v>13</v>
      </c>
      <c r="O11" s="764">
        <v>22</v>
      </c>
      <c r="P11" s="764">
        <v>149</v>
      </c>
      <c r="Q11" s="763">
        <v>14</v>
      </c>
      <c r="R11" s="758">
        <v>3</v>
      </c>
    </row>
    <row r="12" spans="1:22" x14ac:dyDescent="0.2">
      <c r="A12" s="759" t="s">
        <v>402</v>
      </c>
      <c r="B12" s="765">
        <v>44</v>
      </c>
      <c r="C12" s="765">
        <v>26</v>
      </c>
      <c r="D12" s="765">
        <v>39</v>
      </c>
      <c r="E12" s="765">
        <v>31</v>
      </c>
      <c r="F12" s="773">
        <v>138</v>
      </c>
      <c r="G12" s="764">
        <v>29</v>
      </c>
      <c r="H12" s="764">
        <v>17</v>
      </c>
      <c r="I12" s="764">
        <v>20</v>
      </c>
      <c r="J12" s="764">
        <v>17</v>
      </c>
      <c r="K12" s="764">
        <v>23</v>
      </c>
      <c r="L12" s="773">
        <v>106</v>
      </c>
      <c r="M12" s="773">
        <v>244</v>
      </c>
      <c r="N12" s="776">
        <v>17</v>
      </c>
      <c r="O12" s="764">
        <v>12</v>
      </c>
      <c r="P12" s="764">
        <v>122</v>
      </c>
      <c r="Q12" s="764">
        <v>10</v>
      </c>
      <c r="R12" s="758">
        <v>3</v>
      </c>
    </row>
    <row r="13" spans="1:22" x14ac:dyDescent="0.2">
      <c r="A13" s="759" t="s">
        <v>403</v>
      </c>
      <c r="B13" s="763">
        <v>95</v>
      </c>
      <c r="C13" s="763">
        <v>81</v>
      </c>
      <c r="D13" s="763">
        <v>92</v>
      </c>
      <c r="E13" s="763">
        <v>65</v>
      </c>
      <c r="F13" s="773">
        <v>333</v>
      </c>
      <c r="G13" s="763">
        <v>77</v>
      </c>
      <c r="H13" s="763">
        <v>79</v>
      </c>
      <c r="I13" s="763">
        <v>77</v>
      </c>
      <c r="J13" s="763">
        <v>91</v>
      </c>
      <c r="K13" s="763">
        <v>73</v>
      </c>
      <c r="L13" s="773">
        <v>397</v>
      </c>
      <c r="M13" s="773">
        <v>730</v>
      </c>
      <c r="N13" s="776">
        <v>29</v>
      </c>
      <c r="O13" s="764">
        <v>33</v>
      </c>
      <c r="P13" s="764">
        <v>259</v>
      </c>
      <c r="Q13" s="763">
        <v>8</v>
      </c>
      <c r="R13" s="758"/>
    </row>
    <row r="14" spans="1:22" x14ac:dyDescent="0.2">
      <c r="A14" s="759" t="s">
        <v>404</v>
      </c>
      <c r="B14" s="763">
        <v>15</v>
      </c>
      <c r="C14" s="763">
        <v>9</v>
      </c>
      <c r="D14" s="763">
        <v>16</v>
      </c>
      <c r="E14" s="763">
        <v>19</v>
      </c>
      <c r="F14" s="773">
        <v>59</v>
      </c>
      <c r="G14" s="763"/>
      <c r="H14" s="763"/>
      <c r="I14" s="763"/>
      <c r="J14" s="763"/>
      <c r="K14" s="763"/>
      <c r="L14" s="773"/>
      <c r="M14" s="773">
        <v>59</v>
      </c>
      <c r="N14" s="776">
        <v>5</v>
      </c>
      <c r="O14" s="764">
        <v>4</v>
      </c>
      <c r="P14" s="764">
        <v>28</v>
      </c>
      <c r="Q14" s="763">
        <v>0</v>
      </c>
      <c r="R14" s="758"/>
    </row>
    <row r="15" spans="1:22" x14ac:dyDescent="0.2">
      <c r="A15" s="759" t="s">
        <v>405</v>
      </c>
      <c r="B15" s="763">
        <v>92</v>
      </c>
      <c r="C15" s="763">
        <v>84</v>
      </c>
      <c r="D15" s="763">
        <v>64</v>
      </c>
      <c r="E15" s="763">
        <v>75</v>
      </c>
      <c r="F15" s="773">
        <v>315</v>
      </c>
      <c r="G15" s="763">
        <v>73</v>
      </c>
      <c r="H15" s="763">
        <v>62</v>
      </c>
      <c r="I15" s="763">
        <v>63</v>
      </c>
      <c r="J15" s="763">
        <v>76</v>
      </c>
      <c r="K15" s="763">
        <v>60</v>
      </c>
      <c r="L15" s="773">
        <v>334</v>
      </c>
      <c r="M15" s="773">
        <v>649</v>
      </c>
      <c r="N15" s="776">
        <v>4</v>
      </c>
      <c r="O15" s="764">
        <v>29</v>
      </c>
      <c r="P15" s="764">
        <v>229</v>
      </c>
      <c r="Q15" s="763">
        <v>15</v>
      </c>
      <c r="R15" s="758">
        <v>4</v>
      </c>
    </row>
    <row r="16" spans="1:22" x14ac:dyDescent="0.2">
      <c r="A16" s="759" t="s">
        <v>406</v>
      </c>
      <c r="B16" s="763">
        <v>25</v>
      </c>
      <c r="C16" s="763">
        <v>29</v>
      </c>
      <c r="D16" s="763">
        <v>22</v>
      </c>
      <c r="E16" s="763">
        <v>24</v>
      </c>
      <c r="F16" s="773">
        <v>100</v>
      </c>
      <c r="G16" s="763">
        <v>25</v>
      </c>
      <c r="H16" s="763">
        <v>27</v>
      </c>
      <c r="I16" s="763">
        <v>34</v>
      </c>
      <c r="J16" s="763">
        <v>21</v>
      </c>
      <c r="K16" s="763">
        <v>24</v>
      </c>
      <c r="L16" s="773">
        <v>131</v>
      </c>
      <c r="M16" s="773">
        <v>231</v>
      </c>
      <c r="N16" s="776">
        <v>4</v>
      </c>
      <c r="O16" s="764">
        <v>11</v>
      </c>
      <c r="P16" s="764">
        <v>79</v>
      </c>
      <c r="Q16" s="763">
        <v>13</v>
      </c>
      <c r="R16" s="758">
        <v>1</v>
      </c>
      <c r="S16" s="378"/>
      <c r="T16" s="756"/>
    </row>
    <row r="17" spans="1:18" ht="24.75" customHeight="1" x14ac:dyDescent="0.2">
      <c r="A17" s="766" t="s">
        <v>880</v>
      </c>
      <c r="B17" s="773">
        <f t="shared" ref="B17:M17" si="0">SUM(B8:B16)</f>
        <v>525</v>
      </c>
      <c r="C17" s="773">
        <f t="shared" si="0"/>
        <v>504</v>
      </c>
      <c r="D17" s="773">
        <f t="shared" si="0"/>
        <v>515</v>
      </c>
      <c r="E17" s="773">
        <f t="shared" si="0"/>
        <v>488</v>
      </c>
      <c r="F17" s="773">
        <f t="shared" si="0"/>
        <v>2030</v>
      </c>
      <c r="G17" s="773">
        <f t="shared" si="0"/>
        <v>479</v>
      </c>
      <c r="H17" s="773">
        <f t="shared" si="0"/>
        <v>449</v>
      </c>
      <c r="I17" s="773">
        <f t="shared" si="0"/>
        <v>456</v>
      </c>
      <c r="J17" s="773">
        <f t="shared" si="0"/>
        <v>449</v>
      </c>
      <c r="K17" s="773">
        <f t="shared" si="0"/>
        <v>394</v>
      </c>
      <c r="L17" s="773">
        <f t="shared" si="0"/>
        <v>2227</v>
      </c>
      <c r="M17" s="773">
        <f t="shared" si="0"/>
        <v>4257</v>
      </c>
      <c r="N17" s="773"/>
      <c r="O17" s="773">
        <f>SUM(O8:O16)</f>
        <v>199</v>
      </c>
      <c r="P17" s="773">
        <f>SUM(P8:P16)</f>
        <v>1680</v>
      </c>
      <c r="Q17" s="773">
        <f>SUM(Q8:Q16)</f>
        <v>97</v>
      </c>
      <c r="R17" s="775"/>
    </row>
    <row r="18" spans="1:18" x14ac:dyDescent="0.2">
      <c r="A18" s="759" t="s">
        <v>881</v>
      </c>
      <c r="B18" s="764">
        <v>24</v>
      </c>
      <c r="C18" s="764">
        <v>25</v>
      </c>
      <c r="D18" s="764">
        <v>25</v>
      </c>
      <c r="E18" s="764">
        <v>23</v>
      </c>
      <c r="F18" s="773"/>
      <c r="G18" s="764">
        <v>21</v>
      </c>
      <c r="H18" s="764">
        <v>20</v>
      </c>
      <c r="I18" s="764">
        <v>22</v>
      </c>
      <c r="J18" s="764">
        <v>20</v>
      </c>
      <c r="K18" s="764">
        <v>19</v>
      </c>
      <c r="L18" s="773"/>
      <c r="M18" s="773"/>
      <c r="N18" s="764"/>
      <c r="O18" s="767"/>
      <c r="P18" s="763"/>
      <c r="Q18" s="763"/>
      <c r="R18" s="768"/>
    </row>
    <row r="19" spans="1:18" ht="26.25" thickBot="1" x14ac:dyDescent="0.25">
      <c r="A19" s="769" t="s">
        <v>882</v>
      </c>
      <c r="B19" s="770">
        <v>22</v>
      </c>
      <c r="C19" s="770">
        <v>20</v>
      </c>
      <c r="D19" s="770">
        <v>20</v>
      </c>
      <c r="E19" s="770">
        <v>21</v>
      </c>
      <c r="F19" s="774"/>
      <c r="G19" s="770">
        <v>23</v>
      </c>
      <c r="H19" s="770">
        <v>22</v>
      </c>
      <c r="I19" s="770">
        <v>21</v>
      </c>
      <c r="J19" s="770">
        <v>22</v>
      </c>
      <c r="K19" s="770">
        <v>21</v>
      </c>
      <c r="L19" s="774"/>
      <c r="M19" s="774"/>
      <c r="N19" s="771"/>
      <c r="O19" s="770"/>
      <c r="P19" s="770"/>
      <c r="Q19" s="770"/>
      <c r="R19" s="772"/>
    </row>
    <row r="20" spans="1:18" ht="20.100000000000001" customHeight="1" x14ac:dyDescent="0.2"/>
    <row r="21" spans="1:18" x14ac:dyDescent="0.2">
      <c r="A21" s="1043" t="s">
        <v>718</v>
      </c>
      <c r="B21" s="1043"/>
      <c r="C21" s="1043"/>
      <c r="D21" s="1043"/>
      <c r="E21" s="1043"/>
      <c r="F21" s="1043"/>
      <c r="G21" s="1044"/>
      <c r="H21" s="1044"/>
      <c r="I21" s="1044"/>
      <c r="J21" s="1044"/>
      <c r="K21" s="1044"/>
      <c r="L21" s="1044"/>
      <c r="M21" s="1044"/>
      <c r="N21" s="1044"/>
      <c r="O21" s="1044"/>
      <c r="P21" s="1044"/>
      <c r="Q21" s="1044"/>
      <c r="R21" s="1044"/>
    </row>
    <row r="22" spans="1:18" x14ac:dyDescent="0.2">
      <c r="A22" s="1044" t="s">
        <v>883</v>
      </c>
      <c r="B22" s="1044"/>
      <c r="C22" s="1044"/>
      <c r="D22" s="1044"/>
      <c r="E22" s="1044"/>
      <c r="F22" s="1044"/>
      <c r="G22" s="1045"/>
      <c r="H22" s="1045"/>
      <c r="I22" s="1045"/>
      <c r="J22" s="1045"/>
      <c r="K22" s="1045"/>
      <c r="L22" s="1045"/>
      <c r="M22" s="1045"/>
      <c r="N22" s="1045"/>
      <c r="O22" s="1045"/>
      <c r="P22" s="1045"/>
      <c r="Q22" s="1045"/>
      <c r="R22" s="777"/>
    </row>
    <row r="23" spans="1:18" x14ac:dyDescent="0.2">
      <c r="A23" s="1046" t="s">
        <v>884</v>
      </c>
      <c r="B23" s="1046"/>
      <c r="C23" s="1046"/>
      <c r="D23" s="1046"/>
      <c r="E23" s="1046"/>
      <c r="F23" s="1046"/>
      <c r="G23" s="1046"/>
      <c r="H23" s="777"/>
      <c r="I23" s="777"/>
      <c r="J23" s="777"/>
      <c r="K23" s="777"/>
      <c r="L23" s="1033"/>
      <c r="M23" s="1033"/>
      <c r="N23" s="1033"/>
      <c r="O23" s="1033"/>
      <c r="P23" s="1033"/>
      <c r="Q23" s="1033"/>
      <c r="R23" s="777"/>
    </row>
    <row r="24" spans="1:18" x14ac:dyDescent="0.2">
      <c r="A24" s="1034" t="s">
        <v>885</v>
      </c>
      <c r="B24" s="1034"/>
      <c r="C24" s="1034"/>
      <c r="D24" s="1034"/>
      <c r="E24" s="1034"/>
      <c r="F24" s="777"/>
      <c r="G24" s="777"/>
      <c r="H24" s="777"/>
      <c r="I24" s="777"/>
      <c r="J24" s="777"/>
      <c r="K24" s="777"/>
      <c r="L24" s="777"/>
      <c r="M24" s="777"/>
      <c r="N24" s="777"/>
      <c r="O24" s="777"/>
      <c r="P24" s="777"/>
      <c r="Q24" s="777"/>
      <c r="R24" s="777"/>
    </row>
    <row r="25" spans="1:18" x14ac:dyDescent="0.2">
      <c r="A25" s="1035"/>
      <c r="B25" s="1035"/>
      <c r="C25" s="1035"/>
      <c r="D25" s="1035"/>
      <c r="E25" s="1035"/>
      <c r="F25" s="1035"/>
      <c r="G25" s="1035"/>
      <c r="H25" s="1035"/>
      <c r="I25" s="1035"/>
      <c r="J25" s="1035"/>
      <c r="K25" s="1035"/>
      <c r="L25" s="1035"/>
      <c r="M25" s="1035"/>
      <c r="N25" s="1035"/>
      <c r="O25" s="1035"/>
      <c r="P25" s="1035"/>
      <c r="Q25" s="1035"/>
      <c r="R25" s="1035"/>
    </row>
    <row r="26" spans="1:18" x14ac:dyDescent="0.2">
      <c r="A26" s="757" t="s">
        <v>719</v>
      </c>
    </row>
    <row r="27" spans="1:18" ht="28.5" customHeight="1" x14ac:dyDescent="0.2">
      <c r="A27" s="1036" t="s">
        <v>720</v>
      </c>
      <c r="B27" s="1036"/>
      <c r="C27" s="1036"/>
      <c r="D27" s="1036"/>
      <c r="E27" s="1036"/>
      <c r="F27" s="1036"/>
      <c r="G27" s="1036"/>
      <c r="H27" s="1036"/>
      <c r="I27" s="1036"/>
      <c r="J27" s="1036"/>
      <c r="K27" s="1036"/>
      <c r="L27" s="1036"/>
      <c r="M27" s="1036"/>
      <c r="N27" s="1036"/>
      <c r="O27" s="1036"/>
      <c r="P27" s="1036"/>
      <c r="Q27" s="1036"/>
      <c r="R27" s="1036"/>
    </row>
  </sheetData>
  <mergeCells count="12">
    <mergeCell ref="L23:Q23"/>
    <mergeCell ref="A24:E24"/>
    <mergeCell ref="A25:R25"/>
    <mergeCell ref="A27:R27"/>
    <mergeCell ref="A3:R3"/>
    <mergeCell ref="A4:Q4"/>
    <mergeCell ref="A5:R5"/>
    <mergeCell ref="A21:R21"/>
    <mergeCell ref="A22:F22"/>
    <mergeCell ref="G22:Q22"/>
    <mergeCell ref="A23:G23"/>
    <mergeCell ref="A6:R6"/>
  </mergeCell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M21"/>
  <sheetViews>
    <sheetView workbookViewId="0"/>
  </sheetViews>
  <sheetFormatPr defaultRowHeight="14.25" x14ac:dyDescent="0.2"/>
  <cols>
    <col min="1" max="1" width="9.140625" style="6"/>
    <col min="2" max="2" width="3.42578125" style="17" customWidth="1"/>
    <col min="3" max="3" width="56.7109375" style="6" customWidth="1"/>
    <col min="4" max="4" width="15.85546875" style="778" customWidth="1"/>
    <col min="5" max="5" width="9.140625" style="6"/>
    <col min="6" max="6" width="13" style="6" customWidth="1"/>
    <col min="7" max="7" width="11.7109375" style="6" customWidth="1"/>
    <col min="8" max="8" width="11.85546875" style="6" customWidth="1"/>
    <col min="9" max="9" width="12.42578125" style="6" customWidth="1"/>
    <col min="10" max="16384" width="9.140625" style="6"/>
  </cols>
  <sheetData>
    <row r="2" spans="2:13" x14ac:dyDescent="0.2">
      <c r="D2" s="778" t="s">
        <v>891</v>
      </c>
    </row>
    <row r="3" spans="2:13" ht="15" thickBot="1" x14ac:dyDescent="0.25"/>
    <row r="4" spans="2:13" ht="15" x14ac:dyDescent="0.25">
      <c r="B4" s="1050" t="s">
        <v>886</v>
      </c>
      <c r="C4" s="1051"/>
      <c r="D4" s="1052"/>
    </row>
    <row r="5" spans="2:13" ht="15" x14ac:dyDescent="0.25">
      <c r="B5" s="779"/>
      <c r="C5" s="780"/>
      <c r="D5" s="781" t="s">
        <v>451</v>
      </c>
      <c r="M5" s="782"/>
    </row>
    <row r="6" spans="2:13" x14ac:dyDescent="0.2">
      <c r="B6" s="788">
        <v>1</v>
      </c>
      <c r="C6" s="789" t="s">
        <v>454</v>
      </c>
      <c r="D6" s="790">
        <v>38353</v>
      </c>
    </row>
    <row r="7" spans="2:13" x14ac:dyDescent="0.2">
      <c r="B7" s="788">
        <v>2</v>
      </c>
      <c r="C7" s="789" t="s">
        <v>455</v>
      </c>
      <c r="D7" s="790">
        <v>37257</v>
      </c>
      <c r="F7" s="783"/>
    </row>
    <row r="8" spans="2:13" x14ac:dyDescent="0.2">
      <c r="B8" s="788">
        <v>3</v>
      </c>
      <c r="C8" s="789" t="s">
        <v>456</v>
      </c>
      <c r="D8" s="790">
        <v>37438</v>
      </c>
    </row>
    <row r="9" spans="2:13" x14ac:dyDescent="0.2">
      <c r="B9" s="788">
        <v>4</v>
      </c>
      <c r="C9" s="789" t="s">
        <v>457</v>
      </c>
      <c r="D9" s="790">
        <v>37438</v>
      </c>
    </row>
    <row r="10" spans="2:13" x14ac:dyDescent="0.2">
      <c r="B10" s="788">
        <v>5</v>
      </c>
      <c r="C10" s="789" t="s">
        <v>458</v>
      </c>
      <c r="D10" s="790">
        <v>37438</v>
      </c>
      <c r="F10" s="783"/>
    </row>
    <row r="11" spans="2:13" x14ac:dyDescent="0.2">
      <c r="B11" s="788">
        <v>6</v>
      </c>
      <c r="C11" s="789" t="s">
        <v>459</v>
      </c>
      <c r="D11" s="790">
        <v>37438</v>
      </c>
      <c r="F11" s="783"/>
    </row>
    <row r="12" spans="2:13" x14ac:dyDescent="0.2">
      <c r="B12" s="788">
        <v>7</v>
      </c>
      <c r="C12" s="789" t="s">
        <v>460</v>
      </c>
      <c r="D12" s="790">
        <v>37438</v>
      </c>
      <c r="H12" s="783"/>
    </row>
    <row r="13" spans="2:13" x14ac:dyDescent="0.2">
      <c r="B13" s="788">
        <v>8</v>
      </c>
      <c r="C13" s="789" t="s">
        <v>461</v>
      </c>
      <c r="D13" s="790">
        <v>37438</v>
      </c>
      <c r="H13" s="783"/>
    </row>
    <row r="14" spans="2:13" x14ac:dyDescent="0.2">
      <c r="B14" s="788">
        <v>9</v>
      </c>
      <c r="C14" s="789" t="s">
        <v>462</v>
      </c>
      <c r="D14" s="790">
        <v>37438</v>
      </c>
      <c r="H14" s="783"/>
    </row>
    <row r="15" spans="2:13" x14ac:dyDescent="0.2">
      <c r="B15" s="788">
        <v>10</v>
      </c>
      <c r="C15" s="789" t="s">
        <v>463</v>
      </c>
      <c r="D15" s="790">
        <v>37438</v>
      </c>
      <c r="F15" s="783"/>
    </row>
    <row r="16" spans="2:13" x14ac:dyDescent="0.2">
      <c r="B16" s="788">
        <v>11</v>
      </c>
      <c r="C16" s="789" t="s">
        <v>464</v>
      </c>
      <c r="D16" s="790">
        <v>37438</v>
      </c>
      <c r="H16" s="783"/>
    </row>
    <row r="17" spans="2:9" x14ac:dyDescent="0.2">
      <c r="B17" s="788">
        <v>12</v>
      </c>
      <c r="C17" s="789" t="s">
        <v>465</v>
      </c>
      <c r="D17" s="790">
        <v>37438</v>
      </c>
      <c r="G17" s="783"/>
    </row>
    <row r="18" spans="2:9" x14ac:dyDescent="0.2">
      <c r="B18" s="788">
        <v>13</v>
      </c>
      <c r="C18" s="789" t="s">
        <v>466</v>
      </c>
      <c r="D18" s="790">
        <v>37438</v>
      </c>
      <c r="I18" s="783"/>
    </row>
    <row r="19" spans="2:9" x14ac:dyDescent="0.2">
      <c r="B19" s="788">
        <v>14</v>
      </c>
      <c r="C19" s="789" t="s">
        <v>467</v>
      </c>
      <c r="D19" s="790">
        <v>41640</v>
      </c>
      <c r="H19" s="783"/>
    </row>
    <row r="20" spans="2:9" x14ac:dyDescent="0.2">
      <c r="B20" s="779"/>
      <c r="C20" s="784"/>
      <c r="D20" s="781"/>
      <c r="H20" s="783"/>
    </row>
    <row r="21" spans="2:9" ht="15" thickBot="1" x14ac:dyDescent="0.25">
      <c r="B21" s="785"/>
      <c r="C21" s="786" t="s">
        <v>716</v>
      </c>
      <c r="D21" s="787"/>
      <c r="H21" s="783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K46"/>
  <sheetViews>
    <sheetView zoomScaleNormal="100" workbookViewId="0"/>
  </sheetViews>
  <sheetFormatPr defaultRowHeight="14.25" x14ac:dyDescent="0.2"/>
  <cols>
    <col min="1" max="1" width="2" style="6" customWidth="1"/>
    <col min="2" max="2" width="22.7109375" style="6" customWidth="1"/>
    <col min="3" max="3" width="12.42578125" style="6" customWidth="1"/>
    <col min="4" max="4" width="11.28515625" style="6" customWidth="1"/>
    <col min="5" max="5" width="13.28515625" style="6" customWidth="1"/>
    <col min="6" max="6" width="13.140625" style="6" customWidth="1"/>
    <col min="7" max="7" width="13" style="6" customWidth="1"/>
    <col min="8" max="8" width="11.5703125" style="6" customWidth="1"/>
    <col min="9" max="9" width="13.42578125" style="6" customWidth="1"/>
    <col min="10" max="10" width="10.28515625" style="6" customWidth="1"/>
    <col min="11" max="16384" width="9.140625" style="6"/>
  </cols>
  <sheetData>
    <row r="2" spans="2:10" x14ac:dyDescent="0.2">
      <c r="J2" s="12" t="s">
        <v>269</v>
      </c>
    </row>
    <row r="3" spans="2:10" ht="30" customHeight="1" x14ac:dyDescent="0.2">
      <c r="B3" s="814" t="s">
        <v>123</v>
      </c>
      <c r="C3" s="814"/>
      <c r="D3" s="814"/>
      <c r="E3" s="814"/>
      <c r="F3" s="814"/>
      <c r="G3" s="814"/>
      <c r="H3" s="814"/>
      <c r="I3" s="814"/>
      <c r="J3" s="814"/>
    </row>
    <row r="4" spans="2:10" ht="18" customHeight="1" thickBot="1" x14ac:dyDescent="0.25"/>
    <row r="5" spans="2:10" s="60" customFormat="1" ht="18.75" customHeight="1" thickBot="1" x14ac:dyDescent="0.25">
      <c r="B5" s="815" t="s">
        <v>124</v>
      </c>
      <c r="C5" s="816"/>
      <c r="D5" s="817"/>
      <c r="E5" s="187">
        <f>E6+E11+E16+E18+E23+E27+E20</f>
        <v>1050850.335</v>
      </c>
    </row>
    <row r="6" spans="2:10" ht="15.75" thickTop="1" x14ac:dyDescent="0.25">
      <c r="B6" s="818" t="s">
        <v>0</v>
      </c>
      <c r="C6" s="819"/>
      <c r="D6" s="820"/>
      <c r="E6" s="188">
        <f>SUM(E7:E10)</f>
        <v>105258</v>
      </c>
    </row>
    <row r="7" spans="2:10" x14ac:dyDescent="0.2">
      <c r="B7" s="811" t="s">
        <v>1</v>
      </c>
      <c r="C7" s="812"/>
      <c r="D7" s="812"/>
      <c r="E7" s="61">
        <v>90539</v>
      </c>
    </row>
    <row r="8" spans="2:10" x14ac:dyDescent="0.2">
      <c r="B8" s="811" t="s">
        <v>121</v>
      </c>
      <c r="C8" s="812"/>
      <c r="D8" s="812"/>
      <c r="E8" s="61">
        <v>7582</v>
      </c>
    </row>
    <row r="9" spans="2:10" x14ac:dyDescent="0.2">
      <c r="B9" s="811" t="s">
        <v>122</v>
      </c>
      <c r="C9" s="812"/>
      <c r="D9" s="812"/>
      <c r="E9" s="61">
        <v>5928</v>
      </c>
    </row>
    <row r="10" spans="2:10" x14ac:dyDescent="0.2">
      <c r="B10" s="824" t="s">
        <v>226</v>
      </c>
      <c r="C10" s="825"/>
      <c r="D10" s="826"/>
      <c r="E10" s="61">
        <v>1209</v>
      </c>
    </row>
    <row r="11" spans="2:10" ht="15" x14ac:dyDescent="0.25">
      <c r="B11" s="821" t="s">
        <v>119</v>
      </c>
      <c r="C11" s="822"/>
      <c r="D11" s="823"/>
      <c r="E11" s="138">
        <f>SUM(E12:E15)</f>
        <v>357033</v>
      </c>
    </row>
    <row r="12" spans="2:10" x14ac:dyDescent="0.2">
      <c r="B12" s="811" t="s">
        <v>2</v>
      </c>
      <c r="C12" s="812"/>
      <c r="D12" s="812"/>
      <c r="E12" s="61">
        <v>203072</v>
      </c>
    </row>
    <row r="13" spans="2:10" x14ac:dyDescent="0.2">
      <c r="B13" s="811" t="s">
        <v>120</v>
      </c>
      <c r="C13" s="812"/>
      <c r="D13" s="812"/>
      <c r="E13" s="61">
        <v>5733</v>
      </c>
    </row>
    <row r="14" spans="2:10" x14ac:dyDescent="0.2">
      <c r="B14" s="811" t="s">
        <v>3</v>
      </c>
      <c r="C14" s="812"/>
      <c r="D14" s="812"/>
      <c r="E14" s="61">
        <v>147852</v>
      </c>
    </row>
    <row r="15" spans="2:10" x14ac:dyDescent="0.2">
      <c r="B15" s="824" t="s">
        <v>852</v>
      </c>
      <c r="C15" s="825"/>
      <c r="D15" s="826"/>
      <c r="E15" s="61">
        <v>376</v>
      </c>
    </row>
    <row r="16" spans="2:10" ht="15" x14ac:dyDescent="0.25">
      <c r="B16" s="821" t="s">
        <v>4</v>
      </c>
      <c r="C16" s="822"/>
      <c r="D16" s="823"/>
      <c r="E16" s="138">
        <f>E17</f>
        <v>93009</v>
      </c>
    </row>
    <row r="17" spans="2:5" ht="24.75" customHeight="1" x14ac:dyDescent="0.2">
      <c r="B17" s="811" t="s">
        <v>5</v>
      </c>
      <c r="C17" s="812"/>
      <c r="D17" s="812"/>
      <c r="E17" s="62">
        <v>93009</v>
      </c>
    </row>
    <row r="18" spans="2:5" ht="15" x14ac:dyDescent="0.25">
      <c r="B18" s="821" t="s">
        <v>6</v>
      </c>
      <c r="C18" s="822"/>
      <c r="D18" s="823"/>
      <c r="E18" s="138">
        <f>E19</f>
        <v>1406</v>
      </c>
    </row>
    <row r="19" spans="2:5" ht="12.75" customHeight="1" x14ac:dyDescent="0.2">
      <c r="B19" s="813" t="s">
        <v>125</v>
      </c>
      <c r="C19" s="812"/>
      <c r="D19" s="812"/>
      <c r="E19" s="61">
        <v>1406</v>
      </c>
    </row>
    <row r="20" spans="2:5" ht="15" x14ac:dyDescent="0.25">
      <c r="B20" s="821" t="s">
        <v>227</v>
      </c>
      <c r="C20" s="822"/>
      <c r="D20" s="823"/>
      <c r="E20" s="138">
        <f>E22+E21</f>
        <v>13114</v>
      </c>
    </row>
    <row r="21" spans="2:5" x14ac:dyDescent="0.2">
      <c r="B21" s="813" t="s">
        <v>413</v>
      </c>
      <c r="C21" s="812"/>
      <c r="D21" s="812"/>
      <c r="E21" s="61">
        <v>3600</v>
      </c>
    </row>
    <row r="22" spans="2:5" ht="12.75" customHeight="1" x14ac:dyDescent="0.2">
      <c r="B22" s="813" t="s">
        <v>228</v>
      </c>
      <c r="C22" s="812"/>
      <c r="D22" s="812"/>
      <c r="E22" s="61">
        <v>9514</v>
      </c>
    </row>
    <row r="23" spans="2:5" ht="15" x14ac:dyDescent="0.25">
      <c r="B23" s="821" t="s">
        <v>126</v>
      </c>
      <c r="C23" s="822"/>
      <c r="D23" s="823"/>
      <c r="E23" s="138">
        <f>SUM(E24:E26)</f>
        <v>173631</v>
      </c>
    </row>
    <row r="24" spans="2:5" x14ac:dyDescent="0.2">
      <c r="B24" s="811" t="s">
        <v>7</v>
      </c>
      <c r="C24" s="812"/>
      <c r="D24" s="812"/>
      <c r="E24" s="61">
        <v>124244</v>
      </c>
    </row>
    <row r="25" spans="2:5" x14ac:dyDescent="0.2">
      <c r="B25" s="824" t="s">
        <v>8</v>
      </c>
      <c r="C25" s="825"/>
      <c r="D25" s="826"/>
      <c r="E25" s="61">
        <v>49320</v>
      </c>
    </row>
    <row r="26" spans="2:5" x14ac:dyDescent="0.2">
      <c r="B26" s="824" t="s">
        <v>414</v>
      </c>
      <c r="C26" s="825"/>
      <c r="D26" s="826"/>
      <c r="E26" s="61">
        <v>67</v>
      </c>
    </row>
    <row r="27" spans="2:5" ht="15" x14ac:dyDescent="0.25">
      <c r="B27" s="821" t="s">
        <v>127</v>
      </c>
      <c r="C27" s="822"/>
      <c r="D27" s="823"/>
      <c r="E27" s="138">
        <f>SUM(E28:E33)</f>
        <v>307399.33500000002</v>
      </c>
    </row>
    <row r="28" spans="2:5" x14ac:dyDescent="0.2">
      <c r="B28" s="811" t="s">
        <v>474</v>
      </c>
      <c r="C28" s="812"/>
      <c r="D28" s="812"/>
      <c r="E28" s="61">
        <v>18</v>
      </c>
    </row>
    <row r="29" spans="2:5" x14ac:dyDescent="0.2">
      <c r="B29" s="811" t="s">
        <v>9</v>
      </c>
      <c r="C29" s="812"/>
      <c r="D29" s="812"/>
      <c r="E29" s="61">
        <v>5.335</v>
      </c>
    </row>
    <row r="30" spans="2:5" x14ac:dyDescent="0.2">
      <c r="B30" s="824" t="s">
        <v>10</v>
      </c>
      <c r="C30" s="825"/>
      <c r="D30" s="826"/>
      <c r="E30" s="61">
        <v>18483</v>
      </c>
    </row>
    <row r="31" spans="2:5" x14ac:dyDescent="0.2">
      <c r="B31" s="831" t="s">
        <v>11</v>
      </c>
      <c r="C31" s="832"/>
      <c r="D31" s="833"/>
      <c r="E31" s="63">
        <v>3774</v>
      </c>
    </row>
    <row r="32" spans="2:5" x14ac:dyDescent="0.2">
      <c r="B32" s="829" t="s">
        <v>286</v>
      </c>
      <c r="C32" s="830"/>
      <c r="D32" s="830"/>
      <c r="E32" s="61">
        <v>1221</v>
      </c>
    </row>
    <row r="33" spans="2:11" ht="15" thickBot="1" x14ac:dyDescent="0.25">
      <c r="B33" s="827" t="s">
        <v>415</v>
      </c>
      <c r="C33" s="828"/>
      <c r="D33" s="828"/>
      <c r="E33" s="64">
        <v>283898</v>
      </c>
    </row>
    <row r="34" spans="2:11" ht="17.25" customHeight="1" thickBot="1" x14ac:dyDescent="0.25">
      <c r="B34" s="16"/>
      <c r="C34" s="16"/>
    </row>
    <row r="35" spans="2:11" s="17" customFormat="1" ht="70.5" customHeight="1" thickBot="1" x14ac:dyDescent="0.3">
      <c r="B35" s="101" t="s">
        <v>14</v>
      </c>
      <c r="C35" s="102" t="s">
        <v>853</v>
      </c>
      <c r="D35" s="102" t="s">
        <v>854</v>
      </c>
      <c r="E35" s="102" t="s">
        <v>855</v>
      </c>
      <c r="F35" s="102" t="s">
        <v>856</v>
      </c>
      <c r="G35" s="102" t="s">
        <v>857</v>
      </c>
      <c r="H35" s="102" t="s">
        <v>858</v>
      </c>
      <c r="I35" s="194" t="s">
        <v>859</v>
      </c>
      <c r="J35" s="200" t="s">
        <v>23</v>
      </c>
    </row>
    <row r="36" spans="2:11" ht="15" thickTop="1" x14ac:dyDescent="0.2">
      <c r="B36" s="104" t="s">
        <v>15</v>
      </c>
      <c r="C36" s="105">
        <v>108061</v>
      </c>
      <c r="D36" s="105">
        <v>54084</v>
      </c>
      <c r="E36" s="105">
        <v>249351</v>
      </c>
      <c r="F36" s="105">
        <v>472348</v>
      </c>
      <c r="G36" s="105">
        <v>392448</v>
      </c>
      <c r="H36" s="105">
        <v>7942</v>
      </c>
      <c r="I36" s="195">
        <v>99108</v>
      </c>
      <c r="J36" s="201">
        <f>SUM(C36:I36)</f>
        <v>1383342</v>
      </c>
    </row>
    <row r="37" spans="2:11" x14ac:dyDescent="0.2">
      <c r="B37" s="107" t="s">
        <v>836</v>
      </c>
      <c r="C37" s="108">
        <v>38851</v>
      </c>
      <c r="D37" s="108">
        <v>17487</v>
      </c>
      <c r="E37" s="108">
        <v>86116</v>
      </c>
      <c r="F37" s="108">
        <v>166824</v>
      </c>
      <c r="G37" s="108">
        <v>135069</v>
      </c>
      <c r="H37" s="108">
        <v>3199</v>
      </c>
      <c r="I37" s="196">
        <v>34853</v>
      </c>
      <c r="J37" s="202">
        <f t="shared" ref="J37:J45" si="0">SUM(C37:I37)</f>
        <v>482399</v>
      </c>
    </row>
    <row r="38" spans="2:11" x14ac:dyDescent="0.2">
      <c r="B38" s="107" t="s">
        <v>16</v>
      </c>
      <c r="C38" s="108">
        <f>SUM(C39:C44)</f>
        <v>49898</v>
      </c>
      <c r="D38" s="108">
        <f t="shared" ref="D38:I38" si="1">SUM(D39:D44)</f>
        <v>25532</v>
      </c>
      <c r="E38" s="108">
        <f t="shared" si="1"/>
        <v>199607</v>
      </c>
      <c r="F38" s="108">
        <f t="shared" si="1"/>
        <v>384045</v>
      </c>
      <c r="G38" s="108">
        <f t="shared" si="1"/>
        <v>46079</v>
      </c>
      <c r="H38" s="108">
        <f t="shared" si="1"/>
        <v>2992</v>
      </c>
      <c r="I38" s="196">
        <f t="shared" si="1"/>
        <v>27685</v>
      </c>
      <c r="J38" s="202">
        <f t="shared" si="0"/>
        <v>735838</v>
      </c>
    </row>
    <row r="39" spans="2:11" x14ac:dyDescent="0.2">
      <c r="B39" s="20" t="s">
        <v>277</v>
      </c>
      <c r="C39" s="65">
        <v>0</v>
      </c>
      <c r="D39" s="65">
        <v>0</v>
      </c>
      <c r="E39" s="65">
        <v>78</v>
      </c>
      <c r="F39" s="65">
        <v>79</v>
      </c>
      <c r="G39" s="65">
        <v>0</v>
      </c>
      <c r="H39" s="65">
        <v>0</v>
      </c>
      <c r="I39" s="197">
        <v>53</v>
      </c>
      <c r="J39" s="203">
        <f>SUM(C39:I39)</f>
        <v>210</v>
      </c>
    </row>
    <row r="40" spans="2:11" x14ac:dyDescent="0.2">
      <c r="B40" s="20" t="s">
        <v>25</v>
      </c>
      <c r="C40" s="65">
        <v>18393</v>
      </c>
      <c r="D40" s="65">
        <v>11974</v>
      </c>
      <c r="E40" s="65">
        <v>52862</v>
      </c>
      <c r="F40" s="65">
        <v>91959</v>
      </c>
      <c r="G40" s="65">
        <v>563</v>
      </c>
      <c r="H40" s="65">
        <v>6</v>
      </c>
      <c r="I40" s="197">
        <v>1719</v>
      </c>
      <c r="J40" s="203">
        <f t="shared" si="0"/>
        <v>177476</v>
      </c>
    </row>
    <row r="41" spans="2:11" x14ac:dyDescent="0.2">
      <c r="B41" s="20" t="s">
        <v>18</v>
      </c>
      <c r="C41" s="65">
        <v>25765</v>
      </c>
      <c r="D41" s="65">
        <v>1100</v>
      </c>
      <c r="E41" s="65">
        <v>23888</v>
      </c>
      <c r="F41" s="65">
        <v>29369</v>
      </c>
      <c r="G41" s="65">
        <v>3106</v>
      </c>
      <c r="H41" s="65">
        <v>28</v>
      </c>
      <c r="I41" s="197">
        <v>3659</v>
      </c>
      <c r="J41" s="203">
        <f t="shared" si="0"/>
        <v>86915</v>
      </c>
    </row>
    <row r="42" spans="2:11" x14ac:dyDescent="0.2">
      <c r="B42" s="20" t="s">
        <v>19</v>
      </c>
      <c r="C42" s="65">
        <v>0</v>
      </c>
      <c r="D42" s="65">
        <v>0</v>
      </c>
      <c r="E42" s="65">
        <v>1274</v>
      </c>
      <c r="F42" s="65">
        <v>1082</v>
      </c>
      <c r="G42" s="65">
        <v>5813</v>
      </c>
      <c r="H42" s="65">
        <v>2375</v>
      </c>
      <c r="I42" s="197">
        <v>1482</v>
      </c>
      <c r="J42" s="203">
        <f t="shared" si="0"/>
        <v>12026</v>
      </c>
      <c r="K42" s="34"/>
    </row>
    <row r="43" spans="2:11" ht="15.75" customHeight="1" x14ac:dyDescent="0.2">
      <c r="B43" s="20" t="s">
        <v>24</v>
      </c>
      <c r="C43" s="65">
        <v>1127</v>
      </c>
      <c r="D43" s="65">
        <v>4918</v>
      </c>
      <c r="E43" s="65">
        <v>24779</v>
      </c>
      <c r="F43" s="65">
        <v>27729</v>
      </c>
      <c r="G43" s="65">
        <v>0</v>
      </c>
      <c r="H43" s="65">
        <v>0</v>
      </c>
      <c r="I43" s="197">
        <v>1134</v>
      </c>
      <c r="J43" s="203">
        <f t="shared" si="0"/>
        <v>59687</v>
      </c>
    </row>
    <row r="44" spans="2:11" x14ac:dyDescent="0.2">
      <c r="B44" s="20" t="s">
        <v>21</v>
      </c>
      <c r="C44" s="65">
        <v>4613</v>
      </c>
      <c r="D44" s="65">
        <v>7540</v>
      </c>
      <c r="E44" s="65">
        <v>96726</v>
      </c>
      <c r="F44" s="65">
        <v>233827</v>
      </c>
      <c r="G44" s="65">
        <v>36597</v>
      </c>
      <c r="H44" s="65">
        <v>583</v>
      </c>
      <c r="I44" s="197">
        <v>19638</v>
      </c>
      <c r="J44" s="203">
        <f t="shared" si="0"/>
        <v>399524</v>
      </c>
    </row>
    <row r="45" spans="2:11" ht="15" thickBot="1" x14ac:dyDescent="0.25">
      <c r="B45" s="189" t="s">
        <v>22</v>
      </c>
      <c r="C45" s="190">
        <v>3292</v>
      </c>
      <c r="D45" s="190">
        <v>0</v>
      </c>
      <c r="E45" s="190">
        <v>846</v>
      </c>
      <c r="F45" s="190">
        <v>4659</v>
      </c>
      <c r="G45" s="190">
        <v>5692</v>
      </c>
      <c r="H45" s="190">
        <v>1738</v>
      </c>
      <c r="I45" s="198">
        <v>3092</v>
      </c>
      <c r="J45" s="204">
        <f t="shared" si="0"/>
        <v>19319</v>
      </c>
    </row>
    <row r="46" spans="2:11" ht="21.75" customHeight="1" thickTop="1" thickBot="1" x14ac:dyDescent="0.25">
      <c r="B46" s="191" t="s">
        <v>276</v>
      </c>
      <c r="C46" s="192">
        <f t="shared" ref="C46:I46" si="2">C36+C37+C38+C45</f>
        <v>200102</v>
      </c>
      <c r="D46" s="192">
        <f t="shared" si="2"/>
        <v>97103</v>
      </c>
      <c r="E46" s="192">
        <f t="shared" si="2"/>
        <v>535920</v>
      </c>
      <c r="F46" s="192">
        <f t="shared" si="2"/>
        <v>1027876</v>
      </c>
      <c r="G46" s="192">
        <f t="shared" si="2"/>
        <v>579288</v>
      </c>
      <c r="H46" s="192">
        <f t="shared" si="2"/>
        <v>15871</v>
      </c>
      <c r="I46" s="199">
        <f t="shared" si="2"/>
        <v>164738</v>
      </c>
      <c r="J46" s="205">
        <f>SUM(C46:I46)</f>
        <v>2620898</v>
      </c>
    </row>
  </sheetData>
  <mergeCells count="30">
    <mergeCell ref="B33:D33"/>
    <mergeCell ref="B15:D15"/>
    <mergeCell ref="B32:D32"/>
    <mergeCell ref="B16:D16"/>
    <mergeCell ref="B18:D18"/>
    <mergeCell ref="B17:D17"/>
    <mergeCell ref="B24:D24"/>
    <mergeCell ref="B29:D29"/>
    <mergeCell ref="B19:D19"/>
    <mergeCell ref="B23:D23"/>
    <mergeCell ref="B25:D25"/>
    <mergeCell ref="B27:D27"/>
    <mergeCell ref="B30:D30"/>
    <mergeCell ref="B31:D31"/>
    <mergeCell ref="B26:D26"/>
    <mergeCell ref="B20:D20"/>
    <mergeCell ref="B28:D28"/>
    <mergeCell ref="B22:D22"/>
    <mergeCell ref="B3:J3"/>
    <mergeCell ref="B14:D14"/>
    <mergeCell ref="B13:D13"/>
    <mergeCell ref="B8:D8"/>
    <mergeCell ref="B9:D9"/>
    <mergeCell ref="B5:D5"/>
    <mergeCell ref="B6:D6"/>
    <mergeCell ref="B11:D11"/>
    <mergeCell ref="B7:D7"/>
    <mergeCell ref="B12:D12"/>
    <mergeCell ref="B10:D10"/>
    <mergeCell ref="B21:D21"/>
  </mergeCells>
  <phoneticPr fontId="2" type="noConversion"/>
  <pageMargins left="7.874015748031496E-2" right="0.19685039370078741" top="0.51181102362204722" bottom="0.35433070866141736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1:I37"/>
  <sheetViews>
    <sheetView workbookViewId="0"/>
  </sheetViews>
  <sheetFormatPr defaultRowHeight="12.75" x14ac:dyDescent="0.2"/>
  <cols>
    <col min="1" max="1" width="5.140625" style="12" customWidth="1"/>
    <col min="2" max="2" width="23.7109375" style="12" customWidth="1"/>
    <col min="3" max="3" width="12.140625" style="12" customWidth="1"/>
    <col min="4" max="4" width="10.85546875" style="12" customWidth="1"/>
    <col min="5" max="5" width="11.28515625" style="12" customWidth="1"/>
    <col min="6" max="6" width="10.7109375" style="12" customWidth="1"/>
    <col min="7" max="7" width="11.7109375" style="12" customWidth="1"/>
    <col min="8" max="8" width="10.7109375" style="12" customWidth="1"/>
    <col min="9" max="9" width="10.140625" style="12" bestFit="1" customWidth="1"/>
    <col min="10" max="16384" width="9.140625" style="12"/>
  </cols>
  <sheetData>
    <row r="1" spans="2:9" ht="27.75" customHeight="1" x14ac:dyDescent="0.2">
      <c r="I1" s="66" t="s">
        <v>270</v>
      </c>
    </row>
    <row r="2" spans="2:9" ht="18.75" customHeight="1" x14ac:dyDescent="0.25">
      <c r="B2" s="834" t="s">
        <v>118</v>
      </c>
      <c r="C2" s="834"/>
      <c r="D2" s="834"/>
      <c r="E2" s="834"/>
      <c r="F2" s="834"/>
      <c r="G2" s="834"/>
      <c r="H2" s="834"/>
      <c r="I2" s="834"/>
    </row>
    <row r="3" spans="2:9" ht="22.5" customHeight="1" thickBot="1" x14ac:dyDescent="0.25"/>
    <row r="4" spans="2:9" ht="21" customHeight="1" thickBot="1" x14ac:dyDescent="0.25">
      <c r="B4" s="843" t="s">
        <v>13</v>
      </c>
      <c r="C4" s="844"/>
      <c r="D4" s="844"/>
      <c r="E4" s="845"/>
    </row>
    <row r="5" spans="2:9" ht="24.75" customHeight="1" thickTop="1" x14ac:dyDescent="0.2">
      <c r="B5" s="803" t="s">
        <v>114</v>
      </c>
      <c r="C5" s="804"/>
      <c r="D5" s="846"/>
      <c r="E5" s="207">
        <v>2639</v>
      </c>
    </row>
    <row r="6" spans="2:9" ht="14.25" customHeight="1" x14ac:dyDescent="0.2">
      <c r="B6" s="805" t="s">
        <v>416</v>
      </c>
      <c r="C6" s="807"/>
      <c r="D6" s="808"/>
      <c r="E6" s="208">
        <v>408</v>
      </c>
    </row>
    <row r="7" spans="2:9" x14ac:dyDescent="0.2">
      <c r="B7" s="847" t="s">
        <v>115</v>
      </c>
      <c r="C7" s="848"/>
      <c r="D7" s="849"/>
      <c r="E7" s="208">
        <v>124117</v>
      </c>
    </row>
    <row r="8" spans="2:9" x14ac:dyDescent="0.2">
      <c r="B8" s="847" t="s">
        <v>417</v>
      </c>
      <c r="C8" s="848"/>
      <c r="D8" s="849"/>
      <c r="E8" s="208">
        <v>0</v>
      </c>
    </row>
    <row r="9" spans="2:9" s="70" customFormat="1" x14ac:dyDescent="0.25">
      <c r="B9" s="835" t="s">
        <v>29</v>
      </c>
      <c r="C9" s="836"/>
      <c r="D9" s="837"/>
      <c r="E9" s="209">
        <v>7</v>
      </c>
    </row>
    <row r="10" spans="2:9" s="70" customFormat="1" x14ac:dyDescent="0.2">
      <c r="B10" s="801" t="s">
        <v>61</v>
      </c>
      <c r="C10" s="838"/>
      <c r="D10" s="839"/>
      <c r="E10" s="210">
        <v>872</v>
      </c>
    </row>
    <row r="11" spans="2:9" x14ac:dyDescent="0.2">
      <c r="B11" s="801" t="s">
        <v>418</v>
      </c>
      <c r="C11" s="838"/>
      <c r="D11" s="839"/>
      <c r="E11" s="210">
        <v>0</v>
      </c>
    </row>
    <row r="12" spans="2:9" ht="13.5" thickBot="1" x14ac:dyDescent="0.25">
      <c r="B12" s="211" t="s">
        <v>116</v>
      </c>
      <c r="C12" s="212"/>
      <c r="D12" s="213"/>
      <c r="E12" s="214">
        <v>16000</v>
      </c>
    </row>
    <row r="13" spans="2:9" s="71" customFormat="1" ht="21.75" customHeight="1" thickTop="1" thickBot="1" x14ac:dyDescent="0.3">
      <c r="B13" s="840" t="s">
        <v>23</v>
      </c>
      <c r="C13" s="841"/>
      <c r="D13" s="842"/>
      <c r="E13" s="206">
        <f>SUM(E5:E12)</f>
        <v>144043</v>
      </c>
    </row>
    <row r="14" spans="2:9" ht="5.25" customHeight="1" x14ac:dyDescent="0.2">
      <c r="B14" s="5"/>
      <c r="C14" s="5"/>
    </row>
    <row r="15" spans="2:9" ht="13.5" customHeight="1" x14ac:dyDescent="0.2">
      <c r="B15" s="5"/>
      <c r="C15" s="5"/>
    </row>
    <row r="16" spans="2:9" ht="13.5" thickBot="1" x14ac:dyDescent="0.25"/>
    <row r="17" spans="2:9" s="72" customFormat="1" ht="68.25" thickBot="1" x14ac:dyDescent="0.3">
      <c r="B17" s="215" t="s">
        <v>14</v>
      </c>
      <c r="C17" s="102" t="s">
        <v>860</v>
      </c>
      <c r="D17" s="102" t="s">
        <v>861</v>
      </c>
      <c r="E17" s="102" t="s">
        <v>862</v>
      </c>
      <c r="F17" s="102" t="s">
        <v>863</v>
      </c>
      <c r="G17" s="102" t="s">
        <v>864</v>
      </c>
      <c r="H17" s="102" t="s">
        <v>117</v>
      </c>
      <c r="I17" s="216" t="s">
        <v>23</v>
      </c>
    </row>
    <row r="18" spans="2:9" s="71" customFormat="1" ht="13.5" thickTop="1" x14ac:dyDescent="0.25">
      <c r="B18" s="104" t="s">
        <v>15</v>
      </c>
      <c r="C18" s="217">
        <v>1609433</v>
      </c>
      <c r="D18" s="217">
        <v>73021</v>
      </c>
      <c r="E18" s="217">
        <v>7950</v>
      </c>
      <c r="F18" s="217">
        <v>274031</v>
      </c>
      <c r="G18" s="217">
        <v>92622</v>
      </c>
      <c r="H18" s="217">
        <v>0</v>
      </c>
      <c r="I18" s="218">
        <f>C18+D18+E18+F18+G18+H18</f>
        <v>2057057</v>
      </c>
    </row>
    <row r="19" spans="2:9" s="71" customFormat="1" x14ac:dyDescent="0.25">
      <c r="B19" s="125" t="s">
        <v>836</v>
      </c>
      <c r="C19" s="139">
        <v>599287</v>
      </c>
      <c r="D19" s="139">
        <v>25519</v>
      </c>
      <c r="E19" s="139">
        <v>2780</v>
      </c>
      <c r="F19" s="139">
        <v>101590</v>
      </c>
      <c r="G19" s="139">
        <v>33700</v>
      </c>
      <c r="H19" s="139">
        <v>0</v>
      </c>
      <c r="I19" s="140">
        <f>C19+D19+E19+F19+G19+H19</f>
        <v>762876</v>
      </c>
    </row>
    <row r="20" spans="2:9" s="71" customFormat="1" x14ac:dyDescent="0.25">
      <c r="B20" s="125" t="s">
        <v>16</v>
      </c>
      <c r="C20" s="139">
        <f t="shared" ref="C20:H20" si="0">C21+C22+C23+C24+C25+C26+C27</f>
        <v>594577</v>
      </c>
      <c r="D20" s="139">
        <f t="shared" si="0"/>
        <v>16347</v>
      </c>
      <c r="E20" s="139">
        <f t="shared" si="0"/>
        <v>1120</v>
      </c>
      <c r="F20" s="139">
        <f t="shared" si="0"/>
        <v>65631</v>
      </c>
      <c r="G20" s="139">
        <f t="shared" si="0"/>
        <v>52371</v>
      </c>
      <c r="H20" s="139">
        <f t="shared" si="0"/>
        <v>0</v>
      </c>
      <c r="I20" s="140">
        <f>C20+D20+E20+F20+G20+H20</f>
        <v>730046</v>
      </c>
    </row>
    <row r="21" spans="2:9" s="71" customFormat="1" x14ac:dyDescent="0.25">
      <c r="B21" s="52" t="s">
        <v>17</v>
      </c>
      <c r="C21" s="73">
        <v>0</v>
      </c>
      <c r="D21" s="73">
        <v>0</v>
      </c>
      <c r="E21" s="73">
        <v>0</v>
      </c>
      <c r="F21" s="73">
        <v>0</v>
      </c>
      <c r="G21" s="73">
        <v>0</v>
      </c>
      <c r="H21" s="73">
        <v>0</v>
      </c>
      <c r="I21" s="74">
        <f>C21+D21+E21+F21+G21+H21</f>
        <v>0</v>
      </c>
    </row>
    <row r="22" spans="2:9" s="71" customFormat="1" x14ac:dyDescent="0.25">
      <c r="B22" s="52" t="s">
        <v>25</v>
      </c>
      <c r="C22" s="73">
        <v>314716</v>
      </c>
      <c r="D22" s="73">
        <v>4084</v>
      </c>
      <c r="E22" s="73">
        <v>580</v>
      </c>
      <c r="F22" s="73">
        <v>495</v>
      </c>
      <c r="G22" s="73">
        <v>1466</v>
      </c>
      <c r="H22" s="73">
        <v>0</v>
      </c>
      <c r="I22" s="74">
        <f t="shared" ref="I22:I27" si="1">C22+D22+E22+F22+G22+H22</f>
        <v>321341</v>
      </c>
    </row>
    <row r="23" spans="2:9" s="71" customFormat="1" x14ac:dyDescent="0.25">
      <c r="B23" s="52" t="s">
        <v>18</v>
      </c>
      <c r="C23" s="73">
        <v>150824</v>
      </c>
      <c r="D23" s="73">
        <v>7304</v>
      </c>
      <c r="E23" s="73">
        <v>420</v>
      </c>
      <c r="F23" s="73">
        <v>46078</v>
      </c>
      <c r="G23" s="73">
        <v>16454</v>
      </c>
      <c r="H23" s="73">
        <v>0</v>
      </c>
      <c r="I23" s="74">
        <f t="shared" si="1"/>
        <v>221080</v>
      </c>
    </row>
    <row r="24" spans="2:9" s="71" customFormat="1" x14ac:dyDescent="0.25">
      <c r="B24" s="52" t="s">
        <v>19</v>
      </c>
      <c r="C24" s="73">
        <v>0</v>
      </c>
      <c r="D24" s="73">
        <v>0</v>
      </c>
      <c r="E24" s="73">
        <v>0</v>
      </c>
      <c r="F24" s="73">
        <v>0</v>
      </c>
      <c r="G24" s="73">
        <v>3300</v>
      </c>
      <c r="H24" s="73">
        <v>0</v>
      </c>
      <c r="I24" s="74">
        <f t="shared" si="1"/>
        <v>3300</v>
      </c>
    </row>
    <row r="25" spans="2:9" s="71" customFormat="1" x14ac:dyDescent="0.25">
      <c r="B25" s="52" t="s">
        <v>24</v>
      </c>
      <c r="C25" s="73">
        <v>59174</v>
      </c>
      <c r="D25" s="73">
        <v>0</v>
      </c>
      <c r="E25" s="73">
        <v>0</v>
      </c>
      <c r="F25" s="73">
        <v>10408</v>
      </c>
      <c r="G25" s="73">
        <v>986</v>
      </c>
      <c r="H25" s="73">
        <v>0</v>
      </c>
      <c r="I25" s="74">
        <f t="shared" si="1"/>
        <v>70568</v>
      </c>
    </row>
    <row r="26" spans="2:9" s="71" customFormat="1" x14ac:dyDescent="0.25">
      <c r="B26" s="52" t="s">
        <v>20</v>
      </c>
      <c r="C26" s="73">
        <v>13161</v>
      </c>
      <c r="D26" s="73">
        <v>0</v>
      </c>
      <c r="E26" s="73">
        <v>0</v>
      </c>
      <c r="F26" s="73">
        <v>0</v>
      </c>
      <c r="G26" s="73">
        <v>2955</v>
      </c>
      <c r="H26" s="73">
        <v>0</v>
      </c>
      <c r="I26" s="74">
        <f t="shared" si="1"/>
        <v>16116</v>
      </c>
    </row>
    <row r="27" spans="2:9" s="71" customFormat="1" x14ac:dyDescent="0.25">
      <c r="B27" s="52" t="s">
        <v>21</v>
      </c>
      <c r="C27" s="73">
        <v>56702</v>
      </c>
      <c r="D27" s="73">
        <v>4959</v>
      </c>
      <c r="E27" s="73">
        <v>120</v>
      </c>
      <c r="F27" s="73">
        <v>8650</v>
      </c>
      <c r="G27" s="73">
        <v>27210</v>
      </c>
      <c r="H27" s="73">
        <v>0</v>
      </c>
      <c r="I27" s="74">
        <f t="shared" si="1"/>
        <v>97641</v>
      </c>
    </row>
    <row r="28" spans="2:9" ht="13.5" thickBot="1" x14ac:dyDescent="0.25">
      <c r="B28" s="189" t="s">
        <v>22</v>
      </c>
      <c r="C28" s="219">
        <v>10136</v>
      </c>
      <c r="D28" s="219">
        <v>92</v>
      </c>
      <c r="E28" s="219">
        <v>0</v>
      </c>
      <c r="F28" s="219">
        <v>912</v>
      </c>
      <c r="G28" s="219">
        <v>435</v>
      </c>
      <c r="H28" s="219">
        <v>1013</v>
      </c>
      <c r="I28" s="220">
        <f>C28+D28+E28+F28+G28+H28</f>
        <v>12588</v>
      </c>
    </row>
    <row r="29" spans="2:9" ht="22.5" customHeight="1" thickTop="1" thickBot="1" x14ac:dyDescent="0.25">
      <c r="B29" s="221" t="s">
        <v>100</v>
      </c>
      <c r="C29" s="222">
        <f>C18+C19+C20+C28</f>
        <v>2813433</v>
      </c>
      <c r="D29" s="222">
        <f t="shared" ref="D29:H29" si="2">D18+D19+D20+D28</f>
        <v>114979</v>
      </c>
      <c r="E29" s="222">
        <f t="shared" si="2"/>
        <v>11850</v>
      </c>
      <c r="F29" s="222">
        <f t="shared" si="2"/>
        <v>442164</v>
      </c>
      <c r="G29" s="222">
        <f t="shared" si="2"/>
        <v>179128</v>
      </c>
      <c r="H29" s="222">
        <f t="shared" si="2"/>
        <v>1013</v>
      </c>
      <c r="I29" s="223">
        <f>H29+G29+F29+E29+D29+C29</f>
        <v>3562567</v>
      </c>
    </row>
    <row r="30" spans="2:9" s="71" customFormat="1" ht="24.75" thickTop="1" x14ac:dyDescent="0.25">
      <c r="B30" s="104" t="s">
        <v>865</v>
      </c>
      <c r="C30" s="217">
        <v>0</v>
      </c>
      <c r="D30" s="217">
        <v>0</v>
      </c>
      <c r="E30" s="217">
        <v>0</v>
      </c>
      <c r="F30" s="217">
        <v>33095</v>
      </c>
      <c r="G30" s="217">
        <v>0</v>
      </c>
      <c r="H30" s="217">
        <v>0</v>
      </c>
      <c r="I30" s="218">
        <f>C30+D30+E30+F30+G30+H30</f>
        <v>33095</v>
      </c>
    </row>
    <row r="31" spans="2:9" ht="13.5" thickBot="1" x14ac:dyDescent="0.25">
      <c r="B31" s="227" t="s">
        <v>430</v>
      </c>
      <c r="C31" s="228">
        <v>180558</v>
      </c>
      <c r="D31" s="228">
        <v>0</v>
      </c>
      <c r="E31" s="228">
        <v>0</v>
      </c>
      <c r="F31" s="228">
        <v>2958</v>
      </c>
      <c r="G31" s="228">
        <v>0</v>
      </c>
      <c r="H31" s="228">
        <v>0</v>
      </c>
      <c r="I31" s="229">
        <f>C31+D31+E31+F31+G31+H31</f>
        <v>183516</v>
      </c>
    </row>
    <row r="32" spans="2:9" ht="27" thickTop="1" thickBot="1" x14ac:dyDescent="0.25">
      <c r="B32" s="224" t="s">
        <v>128</v>
      </c>
      <c r="C32" s="225">
        <f>C30+C31</f>
        <v>180558</v>
      </c>
      <c r="D32" s="225">
        <f t="shared" ref="D32:H32" si="3">D30+D31</f>
        <v>0</v>
      </c>
      <c r="E32" s="225">
        <f t="shared" si="3"/>
        <v>0</v>
      </c>
      <c r="F32" s="225">
        <f t="shared" si="3"/>
        <v>36053</v>
      </c>
      <c r="G32" s="225">
        <f t="shared" si="3"/>
        <v>0</v>
      </c>
      <c r="H32" s="225">
        <f t="shared" si="3"/>
        <v>0</v>
      </c>
      <c r="I32" s="226">
        <f>H32+G32+F32+E32+D32+C32</f>
        <v>216611</v>
      </c>
    </row>
    <row r="36" spans="9:9" x14ac:dyDescent="0.2">
      <c r="I36" s="798"/>
    </row>
    <row r="37" spans="9:9" x14ac:dyDescent="0.2">
      <c r="I37" s="798"/>
    </row>
  </sheetData>
  <mergeCells count="10">
    <mergeCell ref="B2:I2"/>
    <mergeCell ref="B9:D9"/>
    <mergeCell ref="B11:D11"/>
    <mergeCell ref="B13:D13"/>
    <mergeCell ref="B4:E4"/>
    <mergeCell ref="B5:D5"/>
    <mergeCell ref="B7:D7"/>
    <mergeCell ref="B10:D10"/>
    <mergeCell ref="B6:D6"/>
    <mergeCell ref="B8:D8"/>
  </mergeCells>
  <phoneticPr fontId="2" type="noConversion"/>
  <pageMargins left="0.59055118110236227" right="0.2755905511811023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2:J76"/>
  <sheetViews>
    <sheetView workbookViewId="0"/>
  </sheetViews>
  <sheetFormatPr defaultColWidth="9.42578125" defaultRowHeight="12.75" x14ac:dyDescent="0.2"/>
  <cols>
    <col min="1" max="1" width="9.42578125" style="142"/>
    <col min="2" max="2" width="16.42578125" style="142" customWidth="1"/>
    <col min="3" max="3" width="10.140625" style="142" customWidth="1"/>
    <col min="4" max="4" width="8.42578125" style="142" customWidth="1"/>
    <col min="5" max="5" width="9.28515625" style="142" customWidth="1"/>
    <col min="6" max="7" width="8.42578125" style="142" customWidth="1"/>
    <col min="8" max="8" width="9.85546875" style="142" customWidth="1"/>
    <col min="9" max="9" width="8" style="142" customWidth="1"/>
    <col min="10" max="10" width="10" style="142" customWidth="1"/>
    <col min="11" max="256" width="9.42578125" style="142"/>
    <col min="257" max="257" width="16.42578125" style="142" customWidth="1"/>
    <col min="258" max="258" width="10.140625" style="142" customWidth="1"/>
    <col min="259" max="259" width="8.42578125" style="142" customWidth="1"/>
    <col min="260" max="260" width="10" style="142" customWidth="1"/>
    <col min="261" max="261" width="8.42578125" style="142" customWidth="1"/>
    <col min="262" max="262" width="11" style="142" customWidth="1"/>
    <col min="263" max="263" width="9" style="142" customWidth="1"/>
    <col min="264" max="264" width="11.42578125" style="142" customWidth="1"/>
    <col min="265" max="265" width="12" style="142" customWidth="1"/>
    <col min="266" max="512" width="9.42578125" style="142"/>
    <col min="513" max="513" width="16.42578125" style="142" customWidth="1"/>
    <col min="514" max="514" width="10.140625" style="142" customWidth="1"/>
    <col min="515" max="515" width="8.42578125" style="142" customWidth="1"/>
    <col min="516" max="516" width="10" style="142" customWidth="1"/>
    <col min="517" max="517" width="8.42578125" style="142" customWidth="1"/>
    <col min="518" max="518" width="11" style="142" customWidth="1"/>
    <col min="519" max="519" width="9" style="142" customWidth="1"/>
    <col min="520" max="520" width="11.42578125" style="142" customWidth="1"/>
    <col min="521" max="521" width="12" style="142" customWidth="1"/>
    <col min="522" max="768" width="9.42578125" style="142"/>
    <col min="769" max="769" width="16.42578125" style="142" customWidth="1"/>
    <col min="770" max="770" width="10.140625" style="142" customWidth="1"/>
    <col min="771" max="771" width="8.42578125" style="142" customWidth="1"/>
    <col min="772" max="772" width="10" style="142" customWidth="1"/>
    <col min="773" max="773" width="8.42578125" style="142" customWidth="1"/>
    <col min="774" max="774" width="11" style="142" customWidth="1"/>
    <col min="775" max="775" width="9" style="142" customWidth="1"/>
    <col min="776" max="776" width="11.42578125" style="142" customWidth="1"/>
    <col min="777" max="777" width="12" style="142" customWidth="1"/>
    <col min="778" max="1024" width="9.42578125" style="142"/>
    <col min="1025" max="1025" width="16.42578125" style="142" customWidth="1"/>
    <col min="1026" max="1026" width="10.140625" style="142" customWidth="1"/>
    <col min="1027" max="1027" width="8.42578125" style="142" customWidth="1"/>
    <col min="1028" max="1028" width="10" style="142" customWidth="1"/>
    <col min="1029" max="1029" width="8.42578125" style="142" customWidth="1"/>
    <col min="1030" max="1030" width="11" style="142" customWidth="1"/>
    <col min="1031" max="1031" width="9" style="142" customWidth="1"/>
    <col min="1032" max="1032" width="11.42578125" style="142" customWidth="1"/>
    <col min="1033" max="1033" width="12" style="142" customWidth="1"/>
    <col min="1034" max="1280" width="9.42578125" style="142"/>
    <col min="1281" max="1281" width="16.42578125" style="142" customWidth="1"/>
    <col min="1282" max="1282" width="10.140625" style="142" customWidth="1"/>
    <col min="1283" max="1283" width="8.42578125" style="142" customWidth="1"/>
    <col min="1284" max="1284" width="10" style="142" customWidth="1"/>
    <col min="1285" max="1285" width="8.42578125" style="142" customWidth="1"/>
    <col min="1286" max="1286" width="11" style="142" customWidth="1"/>
    <col min="1287" max="1287" width="9" style="142" customWidth="1"/>
    <col min="1288" max="1288" width="11.42578125" style="142" customWidth="1"/>
    <col min="1289" max="1289" width="12" style="142" customWidth="1"/>
    <col min="1290" max="1536" width="9.42578125" style="142"/>
    <col min="1537" max="1537" width="16.42578125" style="142" customWidth="1"/>
    <col min="1538" max="1538" width="10.140625" style="142" customWidth="1"/>
    <col min="1539" max="1539" width="8.42578125" style="142" customWidth="1"/>
    <col min="1540" max="1540" width="10" style="142" customWidth="1"/>
    <col min="1541" max="1541" width="8.42578125" style="142" customWidth="1"/>
    <col min="1542" max="1542" width="11" style="142" customWidth="1"/>
    <col min="1543" max="1543" width="9" style="142" customWidth="1"/>
    <col min="1544" max="1544" width="11.42578125" style="142" customWidth="1"/>
    <col min="1545" max="1545" width="12" style="142" customWidth="1"/>
    <col min="1546" max="1792" width="9.42578125" style="142"/>
    <col min="1793" max="1793" width="16.42578125" style="142" customWidth="1"/>
    <col min="1794" max="1794" width="10.140625" style="142" customWidth="1"/>
    <col min="1795" max="1795" width="8.42578125" style="142" customWidth="1"/>
    <col min="1796" max="1796" width="10" style="142" customWidth="1"/>
    <col min="1797" max="1797" width="8.42578125" style="142" customWidth="1"/>
    <col min="1798" max="1798" width="11" style="142" customWidth="1"/>
    <col min="1799" max="1799" width="9" style="142" customWidth="1"/>
    <col min="1800" max="1800" width="11.42578125" style="142" customWidth="1"/>
    <col min="1801" max="1801" width="12" style="142" customWidth="1"/>
    <col min="1802" max="2048" width="9.42578125" style="142"/>
    <col min="2049" max="2049" width="16.42578125" style="142" customWidth="1"/>
    <col min="2050" max="2050" width="10.140625" style="142" customWidth="1"/>
    <col min="2051" max="2051" width="8.42578125" style="142" customWidth="1"/>
    <col min="2052" max="2052" width="10" style="142" customWidth="1"/>
    <col min="2053" max="2053" width="8.42578125" style="142" customWidth="1"/>
    <col min="2054" max="2054" width="11" style="142" customWidth="1"/>
    <col min="2055" max="2055" width="9" style="142" customWidth="1"/>
    <col min="2056" max="2056" width="11.42578125" style="142" customWidth="1"/>
    <col min="2057" max="2057" width="12" style="142" customWidth="1"/>
    <col min="2058" max="2304" width="9.42578125" style="142"/>
    <col min="2305" max="2305" width="16.42578125" style="142" customWidth="1"/>
    <col min="2306" max="2306" width="10.140625" style="142" customWidth="1"/>
    <col min="2307" max="2307" width="8.42578125" style="142" customWidth="1"/>
    <col min="2308" max="2308" width="10" style="142" customWidth="1"/>
    <col min="2309" max="2309" width="8.42578125" style="142" customWidth="1"/>
    <col min="2310" max="2310" width="11" style="142" customWidth="1"/>
    <col min="2311" max="2311" width="9" style="142" customWidth="1"/>
    <col min="2312" max="2312" width="11.42578125" style="142" customWidth="1"/>
    <col min="2313" max="2313" width="12" style="142" customWidth="1"/>
    <col min="2314" max="2560" width="9.42578125" style="142"/>
    <col min="2561" max="2561" width="16.42578125" style="142" customWidth="1"/>
    <col min="2562" max="2562" width="10.140625" style="142" customWidth="1"/>
    <col min="2563" max="2563" width="8.42578125" style="142" customWidth="1"/>
    <col min="2564" max="2564" width="10" style="142" customWidth="1"/>
    <col min="2565" max="2565" width="8.42578125" style="142" customWidth="1"/>
    <col min="2566" max="2566" width="11" style="142" customWidth="1"/>
    <col min="2567" max="2567" width="9" style="142" customWidth="1"/>
    <col min="2568" max="2568" width="11.42578125" style="142" customWidth="1"/>
    <col min="2569" max="2569" width="12" style="142" customWidth="1"/>
    <col min="2570" max="2816" width="9.42578125" style="142"/>
    <col min="2817" max="2817" width="16.42578125" style="142" customWidth="1"/>
    <col min="2818" max="2818" width="10.140625" style="142" customWidth="1"/>
    <col min="2819" max="2819" width="8.42578125" style="142" customWidth="1"/>
    <col min="2820" max="2820" width="10" style="142" customWidth="1"/>
    <col min="2821" max="2821" width="8.42578125" style="142" customWidth="1"/>
    <col min="2822" max="2822" width="11" style="142" customWidth="1"/>
    <col min="2823" max="2823" width="9" style="142" customWidth="1"/>
    <col min="2824" max="2824" width="11.42578125" style="142" customWidth="1"/>
    <col min="2825" max="2825" width="12" style="142" customWidth="1"/>
    <col min="2826" max="3072" width="9.42578125" style="142"/>
    <col min="3073" max="3073" width="16.42578125" style="142" customWidth="1"/>
    <col min="3074" max="3074" width="10.140625" style="142" customWidth="1"/>
    <col min="3075" max="3075" width="8.42578125" style="142" customWidth="1"/>
    <col min="3076" max="3076" width="10" style="142" customWidth="1"/>
    <col min="3077" max="3077" width="8.42578125" style="142" customWidth="1"/>
    <col min="3078" max="3078" width="11" style="142" customWidth="1"/>
    <col min="3079" max="3079" width="9" style="142" customWidth="1"/>
    <col min="3080" max="3080" width="11.42578125" style="142" customWidth="1"/>
    <col min="3081" max="3081" width="12" style="142" customWidth="1"/>
    <col min="3082" max="3328" width="9.42578125" style="142"/>
    <col min="3329" max="3329" width="16.42578125" style="142" customWidth="1"/>
    <col min="3330" max="3330" width="10.140625" style="142" customWidth="1"/>
    <col min="3331" max="3331" width="8.42578125" style="142" customWidth="1"/>
    <col min="3332" max="3332" width="10" style="142" customWidth="1"/>
    <col min="3333" max="3333" width="8.42578125" style="142" customWidth="1"/>
    <col min="3334" max="3334" width="11" style="142" customWidth="1"/>
    <col min="3335" max="3335" width="9" style="142" customWidth="1"/>
    <col min="3336" max="3336" width="11.42578125" style="142" customWidth="1"/>
    <col min="3337" max="3337" width="12" style="142" customWidth="1"/>
    <col min="3338" max="3584" width="9.42578125" style="142"/>
    <col min="3585" max="3585" width="16.42578125" style="142" customWidth="1"/>
    <col min="3586" max="3586" width="10.140625" style="142" customWidth="1"/>
    <col min="3587" max="3587" width="8.42578125" style="142" customWidth="1"/>
    <col min="3588" max="3588" width="10" style="142" customWidth="1"/>
    <col min="3589" max="3589" width="8.42578125" style="142" customWidth="1"/>
    <col min="3590" max="3590" width="11" style="142" customWidth="1"/>
    <col min="3591" max="3591" width="9" style="142" customWidth="1"/>
    <col min="3592" max="3592" width="11.42578125" style="142" customWidth="1"/>
    <col min="3593" max="3593" width="12" style="142" customWidth="1"/>
    <col min="3594" max="3840" width="9.42578125" style="142"/>
    <col min="3841" max="3841" width="16.42578125" style="142" customWidth="1"/>
    <col min="3842" max="3842" width="10.140625" style="142" customWidth="1"/>
    <col min="3843" max="3843" width="8.42578125" style="142" customWidth="1"/>
    <col min="3844" max="3844" width="10" style="142" customWidth="1"/>
    <col min="3845" max="3845" width="8.42578125" style="142" customWidth="1"/>
    <col min="3846" max="3846" width="11" style="142" customWidth="1"/>
    <col min="3847" max="3847" width="9" style="142" customWidth="1"/>
    <col min="3848" max="3848" width="11.42578125" style="142" customWidth="1"/>
    <col min="3849" max="3849" width="12" style="142" customWidth="1"/>
    <col min="3850" max="4096" width="9.42578125" style="142"/>
    <col min="4097" max="4097" width="16.42578125" style="142" customWidth="1"/>
    <col min="4098" max="4098" width="10.140625" style="142" customWidth="1"/>
    <col min="4099" max="4099" width="8.42578125" style="142" customWidth="1"/>
    <col min="4100" max="4100" width="10" style="142" customWidth="1"/>
    <col min="4101" max="4101" width="8.42578125" style="142" customWidth="1"/>
    <col min="4102" max="4102" width="11" style="142" customWidth="1"/>
    <col min="4103" max="4103" width="9" style="142" customWidth="1"/>
    <col min="4104" max="4104" width="11.42578125" style="142" customWidth="1"/>
    <col min="4105" max="4105" width="12" style="142" customWidth="1"/>
    <col min="4106" max="4352" width="9.42578125" style="142"/>
    <col min="4353" max="4353" width="16.42578125" style="142" customWidth="1"/>
    <col min="4354" max="4354" width="10.140625" style="142" customWidth="1"/>
    <col min="4355" max="4355" width="8.42578125" style="142" customWidth="1"/>
    <col min="4356" max="4356" width="10" style="142" customWidth="1"/>
    <col min="4357" max="4357" width="8.42578125" style="142" customWidth="1"/>
    <col min="4358" max="4358" width="11" style="142" customWidth="1"/>
    <col min="4359" max="4359" width="9" style="142" customWidth="1"/>
    <col min="4360" max="4360" width="11.42578125" style="142" customWidth="1"/>
    <col min="4361" max="4361" width="12" style="142" customWidth="1"/>
    <col min="4362" max="4608" width="9.42578125" style="142"/>
    <col min="4609" max="4609" width="16.42578125" style="142" customWidth="1"/>
    <col min="4610" max="4610" width="10.140625" style="142" customWidth="1"/>
    <col min="4611" max="4611" width="8.42578125" style="142" customWidth="1"/>
    <col min="4612" max="4612" width="10" style="142" customWidth="1"/>
    <col min="4613" max="4613" width="8.42578125" style="142" customWidth="1"/>
    <col min="4614" max="4614" width="11" style="142" customWidth="1"/>
    <col min="4615" max="4615" width="9" style="142" customWidth="1"/>
    <col min="4616" max="4616" width="11.42578125" style="142" customWidth="1"/>
    <col min="4617" max="4617" width="12" style="142" customWidth="1"/>
    <col min="4618" max="4864" width="9.42578125" style="142"/>
    <col min="4865" max="4865" width="16.42578125" style="142" customWidth="1"/>
    <col min="4866" max="4866" width="10.140625" style="142" customWidth="1"/>
    <col min="4867" max="4867" width="8.42578125" style="142" customWidth="1"/>
    <col min="4868" max="4868" width="10" style="142" customWidth="1"/>
    <col min="4869" max="4869" width="8.42578125" style="142" customWidth="1"/>
    <col min="4870" max="4870" width="11" style="142" customWidth="1"/>
    <col min="4871" max="4871" width="9" style="142" customWidth="1"/>
    <col min="4872" max="4872" width="11.42578125" style="142" customWidth="1"/>
    <col min="4873" max="4873" width="12" style="142" customWidth="1"/>
    <col min="4874" max="5120" width="9.42578125" style="142"/>
    <col min="5121" max="5121" width="16.42578125" style="142" customWidth="1"/>
    <col min="5122" max="5122" width="10.140625" style="142" customWidth="1"/>
    <col min="5123" max="5123" width="8.42578125" style="142" customWidth="1"/>
    <col min="5124" max="5124" width="10" style="142" customWidth="1"/>
    <col min="5125" max="5125" width="8.42578125" style="142" customWidth="1"/>
    <col min="5126" max="5126" width="11" style="142" customWidth="1"/>
    <col min="5127" max="5127" width="9" style="142" customWidth="1"/>
    <col min="5128" max="5128" width="11.42578125" style="142" customWidth="1"/>
    <col min="5129" max="5129" width="12" style="142" customWidth="1"/>
    <col min="5130" max="5376" width="9.42578125" style="142"/>
    <col min="5377" max="5377" width="16.42578125" style="142" customWidth="1"/>
    <col min="5378" max="5378" width="10.140625" style="142" customWidth="1"/>
    <col min="5379" max="5379" width="8.42578125" style="142" customWidth="1"/>
    <col min="5380" max="5380" width="10" style="142" customWidth="1"/>
    <col min="5381" max="5381" width="8.42578125" style="142" customWidth="1"/>
    <col min="5382" max="5382" width="11" style="142" customWidth="1"/>
    <col min="5383" max="5383" width="9" style="142" customWidth="1"/>
    <col min="5384" max="5384" width="11.42578125" style="142" customWidth="1"/>
    <col min="5385" max="5385" width="12" style="142" customWidth="1"/>
    <col min="5386" max="5632" width="9.42578125" style="142"/>
    <col min="5633" max="5633" width="16.42578125" style="142" customWidth="1"/>
    <col min="5634" max="5634" width="10.140625" style="142" customWidth="1"/>
    <col min="5635" max="5635" width="8.42578125" style="142" customWidth="1"/>
    <col min="5636" max="5636" width="10" style="142" customWidth="1"/>
    <col min="5637" max="5637" width="8.42578125" style="142" customWidth="1"/>
    <col min="5638" max="5638" width="11" style="142" customWidth="1"/>
    <col min="5639" max="5639" width="9" style="142" customWidth="1"/>
    <col min="5640" max="5640" width="11.42578125" style="142" customWidth="1"/>
    <col min="5641" max="5641" width="12" style="142" customWidth="1"/>
    <col min="5642" max="5888" width="9.42578125" style="142"/>
    <col min="5889" max="5889" width="16.42578125" style="142" customWidth="1"/>
    <col min="5890" max="5890" width="10.140625" style="142" customWidth="1"/>
    <col min="5891" max="5891" width="8.42578125" style="142" customWidth="1"/>
    <col min="5892" max="5892" width="10" style="142" customWidth="1"/>
    <col min="5893" max="5893" width="8.42578125" style="142" customWidth="1"/>
    <col min="5894" max="5894" width="11" style="142" customWidth="1"/>
    <col min="5895" max="5895" width="9" style="142" customWidth="1"/>
    <col min="5896" max="5896" width="11.42578125" style="142" customWidth="1"/>
    <col min="5897" max="5897" width="12" style="142" customWidth="1"/>
    <col min="5898" max="6144" width="9.42578125" style="142"/>
    <col min="6145" max="6145" width="16.42578125" style="142" customWidth="1"/>
    <col min="6146" max="6146" width="10.140625" style="142" customWidth="1"/>
    <col min="6147" max="6147" width="8.42578125" style="142" customWidth="1"/>
    <col min="6148" max="6148" width="10" style="142" customWidth="1"/>
    <col min="6149" max="6149" width="8.42578125" style="142" customWidth="1"/>
    <col min="6150" max="6150" width="11" style="142" customWidth="1"/>
    <col min="6151" max="6151" width="9" style="142" customWidth="1"/>
    <col min="6152" max="6152" width="11.42578125" style="142" customWidth="1"/>
    <col min="6153" max="6153" width="12" style="142" customWidth="1"/>
    <col min="6154" max="6400" width="9.42578125" style="142"/>
    <col min="6401" max="6401" width="16.42578125" style="142" customWidth="1"/>
    <col min="6402" max="6402" width="10.140625" style="142" customWidth="1"/>
    <col min="6403" max="6403" width="8.42578125" style="142" customWidth="1"/>
    <col min="6404" max="6404" width="10" style="142" customWidth="1"/>
    <col min="6405" max="6405" width="8.42578125" style="142" customWidth="1"/>
    <col min="6406" max="6406" width="11" style="142" customWidth="1"/>
    <col min="6407" max="6407" width="9" style="142" customWidth="1"/>
    <col min="6408" max="6408" width="11.42578125" style="142" customWidth="1"/>
    <col min="6409" max="6409" width="12" style="142" customWidth="1"/>
    <col min="6410" max="6656" width="9.42578125" style="142"/>
    <col min="6657" max="6657" width="16.42578125" style="142" customWidth="1"/>
    <col min="6658" max="6658" width="10.140625" style="142" customWidth="1"/>
    <col min="6659" max="6659" width="8.42578125" style="142" customWidth="1"/>
    <col min="6660" max="6660" width="10" style="142" customWidth="1"/>
    <col min="6661" max="6661" width="8.42578125" style="142" customWidth="1"/>
    <col min="6662" max="6662" width="11" style="142" customWidth="1"/>
    <col min="6663" max="6663" width="9" style="142" customWidth="1"/>
    <col min="6664" max="6664" width="11.42578125" style="142" customWidth="1"/>
    <col min="6665" max="6665" width="12" style="142" customWidth="1"/>
    <col min="6666" max="6912" width="9.42578125" style="142"/>
    <col min="6913" max="6913" width="16.42578125" style="142" customWidth="1"/>
    <col min="6914" max="6914" width="10.140625" style="142" customWidth="1"/>
    <col min="6915" max="6915" width="8.42578125" style="142" customWidth="1"/>
    <col min="6916" max="6916" width="10" style="142" customWidth="1"/>
    <col min="6917" max="6917" width="8.42578125" style="142" customWidth="1"/>
    <col min="6918" max="6918" width="11" style="142" customWidth="1"/>
    <col min="6919" max="6919" width="9" style="142" customWidth="1"/>
    <col min="6920" max="6920" width="11.42578125" style="142" customWidth="1"/>
    <col min="6921" max="6921" width="12" style="142" customWidth="1"/>
    <col min="6922" max="7168" width="9.42578125" style="142"/>
    <col min="7169" max="7169" width="16.42578125" style="142" customWidth="1"/>
    <col min="7170" max="7170" width="10.140625" style="142" customWidth="1"/>
    <col min="7171" max="7171" width="8.42578125" style="142" customWidth="1"/>
    <col min="7172" max="7172" width="10" style="142" customWidth="1"/>
    <col min="7173" max="7173" width="8.42578125" style="142" customWidth="1"/>
    <col min="7174" max="7174" width="11" style="142" customWidth="1"/>
    <col min="7175" max="7175" width="9" style="142" customWidth="1"/>
    <col min="7176" max="7176" width="11.42578125" style="142" customWidth="1"/>
    <col min="7177" max="7177" width="12" style="142" customWidth="1"/>
    <col min="7178" max="7424" width="9.42578125" style="142"/>
    <col min="7425" max="7425" width="16.42578125" style="142" customWidth="1"/>
    <col min="7426" max="7426" width="10.140625" style="142" customWidth="1"/>
    <col min="7427" max="7427" width="8.42578125" style="142" customWidth="1"/>
    <col min="7428" max="7428" width="10" style="142" customWidth="1"/>
    <col min="7429" max="7429" width="8.42578125" style="142" customWidth="1"/>
    <col min="7430" max="7430" width="11" style="142" customWidth="1"/>
    <col min="7431" max="7431" width="9" style="142" customWidth="1"/>
    <col min="7432" max="7432" width="11.42578125" style="142" customWidth="1"/>
    <col min="7433" max="7433" width="12" style="142" customWidth="1"/>
    <col min="7434" max="7680" width="9.42578125" style="142"/>
    <col min="7681" max="7681" width="16.42578125" style="142" customWidth="1"/>
    <col min="7682" max="7682" width="10.140625" style="142" customWidth="1"/>
    <col min="7683" max="7683" width="8.42578125" style="142" customWidth="1"/>
    <col min="7684" max="7684" width="10" style="142" customWidth="1"/>
    <col min="7685" max="7685" width="8.42578125" style="142" customWidth="1"/>
    <col min="7686" max="7686" width="11" style="142" customWidth="1"/>
    <col min="7687" max="7687" width="9" style="142" customWidth="1"/>
    <col min="7688" max="7688" width="11.42578125" style="142" customWidth="1"/>
    <col min="7689" max="7689" width="12" style="142" customWidth="1"/>
    <col min="7690" max="7936" width="9.42578125" style="142"/>
    <col min="7937" max="7937" width="16.42578125" style="142" customWidth="1"/>
    <col min="7938" max="7938" width="10.140625" style="142" customWidth="1"/>
    <col min="7939" max="7939" width="8.42578125" style="142" customWidth="1"/>
    <col min="7940" max="7940" width="10" style="142" customWidth="1"/>
    <col min="7941" max="7941" width="8.42578125" style="142" customWidth="1"/>
    <col min="7942" max="7942" width="11" style="142" customWidth="1"/>
    <col min="7943" max="7943" width="9" style="142" customWidth="1"/>
    <col min="7944" max="7944" width="11.42578125" style="142" customWidth="1"/>
    <col min="7945" max="7945" width="12" style="142" customWidth="1"/>
    <col min="7946" max="8192" width="9.42578125" style="142"/>
    <col min="8193" max="8193" width="16.42578125" style="142" customWidth="1"/>
    <col min="8194" max="8194" width="10.140625" style="142" customWidth="1"/>
    <col min="8195" max="8195" width="8.42578125" style="142" customWidth="1"/>
    <col min="8196" max="8196" width="10" style="142" customWidth="1"/>
    <col min="8197" max="8197" width="8.42578125" style="142" customWidth="1"/>
    <col min="8198" max="8198" width="11" style="142" customWidth="1"/>
    <col min="8199" max="8199" width="9" style="142" customWidth="1"/>
    <col min="8200" max="8200" width="11.42578125" style="142" customWidth="1"/>
    <col min="8201" max="8201" width="12" style="142" customWidth="1"/>
    <col min="8202" max="8448" width="9.42578125" style="142"/>
    <col min="8449" max="8449" width="16.42578125" style="142" customWidth="1"/>
    <col min="8450" max="8450" width="10.140625" style="142" customWidth="1"/>
    <col min="8451" max="8451" width="8.42578125" style="142" customWidth="1"/>
    <col min="8452" max="8452" width="10" style="142" customWidth="1"/>
    <col min="8453" max="8453" width="8.42578125" style="142" customWidth="1"/>
    <col min="8454" max="8454" width="11" style="142" customWidth="1"/>
    <col min="8455" max="8455" width="9" style="142" customWidth="1"/>
    <col min="8456" max="8456" width="11.42578125" style="142" customWidth="1"/>
    <col min="8457" max="8457" width="12" style="142" customWidth="1"/>
    <col min="8458" max="8704" width="9.42578125" style="142"/>
    <col min="8705" max="8705" width="16.42578125" style="142" customWidth="1"/>
    <col min="8706" max="8706" width="10.140625" style="142" customWidth="1"/>
    <col min="8707" max="8707" width="8.42578125" style="142" customWidth="1"/>
    <col min="8708" max="8708" width="10" style="142" customWidth="1"/>
    <col min="8709" max="8709" width="8.42578125" style="142" customWidth="1"/>
    <col min="8710" max="8710" width="11" style="142" customWidth="1"/>
    <col min="8711" max="8711" width="9" style="142" customWidth="1"/>
    <col min="8712" max="8712" width="11.42578125" style="142" customWidth="1"/>
    <col min="8713" max="8713" width="12" style="142" customWidth="1"/>
    <col min="8714" max="8960" width="9.42578125" style="142"/>
    <col min="8961" max="8961" width="16.42578125" style="142" customWidth="1"/>
    <col min="8962" max="8962" width="10.140625" style="142" customWidth="1"/>
    <col min="8963" max="8963" width="8.42578125" style="142" customWidth="1"/>
    <col min="8964" max="8964" width="10" style="142" customWidth="1"/>
    <col min="8965" max="8965" width="8.42578125" style="142" customWidth="1"/>
    <col min="8966" max="8966" width="11" style="142" customWidth="1"/>
    <col min="8967" max="8967" width="9" style="142" customWidth="1"/>
    <col min="8968" max="8968" width="11.42578125" style="142" customWidth="1"/>
    <col min="8969" max="8969" width="12" style="142" customWidth="1"/>
    <col min="8970" max="9216" width="9.42578125" style="142"/>
    <col min="9217" max="9217" width="16.42578125" style="142" customWidth="1"/>
    <col min="9218" max="9218" width="10.140625" style="142" customWidth="1"/>
    <col min="9219" max="9219" width="8.42578125" style="142" customWidth="1"/>
    <col min="9220" max="9220" width="10" style="142" customWidth="1"/>
    <col min="9221" max="9221" width="8.42578125" style="142" customWidth="1"/>
    <col min="9222" max="9222" width="11" style="142" customWidth="1"/>
    <col min="9223" max="9223" width="9" style="142" customWidth="1"/>
    <col min="9224" max="9224" width="11.42578125" style="142" customWidth="1"/>
    <col min="9225" max="9225" width="12" style="142" customWidth="1"/>
    <col min="9226" max="9472" width="9.42578125" style="142"/>
    <col min="9473" max="9473" width="16.42578125" style="142" customWidth="1"/>
    <col min="9474" max="9474" width="10.140625" style="142" customWidth="1"/>
    <col min="9475" max="9475" width="8.42578125" style="142" customWidth="1"/>
    <col min="9476" max="9476" width="10" style="142" customWidth="1"/>
    <col min="9477" max="9477" width="8.42578125" style="142" customWidth="1"/>
    <col min="9478" max="9478" width="11" style="142" customWidth="1"/>
    <col min="9479" max="9479" width="9" style="142" customWidth="1"/>
    <col min="9480" max="9480" width="11.42578125" style="142" customWidth="1"/>
    <col min="9481" max="9481" width="12" style="142" customWidth="1"/>
    <col min="9482" max="9728" width="9.42578125" style="142"/>
    <col min="9729" max="9729" width="16.42578125" style="142" customWidth="1"/>
    <col min="9730" max="9730" width="10.140625" style="142" customWidth="1"/>
    <col min="9731" max="9731" width="8.42578125" style="142" customWidth="1"/>
    <col min="9732" max="9732" width="10" style="142" customWidth="1"/>
    <col min="9733" max="9733" width="8.42578125" style="142" customWidth="1"/>
    <col min="9734" max="9734" width="11" style="142" customWidth="1"/>
    <col min="9735" max="9735" width="9" style="142" customWidth="1"/>
    <col min="9736" max="9736" width="11.42578125" style="142" customWidth="1"/>
    <col min="9737" max="9737" width="12" style="142" customWidth="1"/>
    <col min="9738" max="9984" width="9.42578125" style="142"/>
    <col min="9985" max="9985" width="16.42578125" style="142" customWidth="1"/>
    <col min="9986" max="9986" width="10.140625" style="142" customWidth="1"/>
    <col min="9987" max="9987" width="8.42578125" style="142" customWidth="1"/>
    <col min="9988" max="9988" width="10" style="142" customWidth="1"/>
    <col min="9989" max="9989" width="8.42578125" style="142" customWidth="1"/>
    <col min="9990" max="9990" width="11" style="142" customWidth="1"/>
    <col min="9991" max="9991" width="9" style="142" customWidth="1"/>
    <col min="9992" max="9992" width="11.42578125" style="142" customWidth="1"/>
    <col min="9993" max="9993" width="12" style="142" customWidth="1"/>
    <col min="9994" max="10240" width="9.42578125" style="142"/>
    <col min="10241" max="10241" width="16.42578125" style="142" customWidth="1"/>
    <col min="10242" max="10242" width="10.140625" style="142" customWidth="1"/>
    <col min="10243" max="10243" width="8.42578125" style="142" customWidth="1"/>
    <col min="10244" max="10244" width="10" style="142" customWidth="1"/>
    <col min="10245" max="10245" width="8.42578125" style="142" customWidth="1"/>
    <col min="10246" max="10246" width="11" style="142" customWidth="1"/>
    <col min="10247" max="10247" width="9" style="142" customWidth="1"/>
    <col min="10248" max="10248" width="11.42578125" style="142" customWidth="1"/>
    <col min="10249" max="10249" width="12" style="142" customWidth="1"/>
    <col min="10250" max="10496" width="9.42578125" style="142"/>
    <col min="10497" max="10497" width="16.42578125" style="142" customWidth="1"/>
    <col min="10498" max="10498" width="10.140625" style="142" customWidth="1"/>
    <col min="10499" max="10499" width="8.42578125" style="142" customWidth="1"/>
    <col min="10500" max="10500" width="10" style="142" customWidth="1"/>
    <col min="10501" max="10501" width="8.42578125" style="142" customWidth="1"/>
    <col min="10502" max="10502" width="11" style="142" customWidth="1"/>
    <col min="10503" max="10503" width="9" style="142" customWidth="1"/>
    <col min="10504" max="10504" width="11.42578125" style="142" customWidth="1"/>
    <col min="10505" max="10505" width="12" style="142" customWidth="1"/>
    <col min="10506" max="10752" width="9.42578125" style="142"/>
    <col min="10753" max="10753" width="16.42578125" style="142" customWidth="1"/>
    <col min="10754" max="10754" width="10.140625" style="142" customWidth="1"/>
    <col min="10755" max="10755" width="8.42578125" style="142" customWidth="1"/>
    <col min="10756" max="10756" width="10" style="142" customWidth="1"/>
    <col min="10757" max="10757" width="8.42578125" style="142" customWidth="1"/>
    <col min="10758" max="10758" width="11" style="142" customWidth="1"/>
    <col min="10759" max="10759" width="9" style="142" customWidth="1"/>
    <col min="10760" max="10760" width="11.42578125" style="142" customWidth="1"/>
    <col min="10761" max="10761" width="12" style="142" customWidth="1"/>
    <col min="10762" max="11008" width="9.42578125" style="142"/>
    <col min="11009" max="11009" width="16.42578125" style="142" customWidth="1"/>
    <col min="11010" max="11010" width="10.140625" style="142" customWidth="1"/>
    <col min="11011" max="11011" width="8.42578125" style="142" customWidth="1"/>
    <col min="11012" max="11012" width="10" style="142" customWidth="1"/>
    <col min="11013" max="11013" width="8.42578125" style="142" customWidth="1"/>
    <col min="11014" max="11014" width="11" style="142" customWidth="1"/>
    <col min="11015" max="11015" width="9" style="142" customWidth="1"/>
    <col min="11016" max="11016" width="11.42578125" style="142" customWidth="1"/>
    <col min="11017" max="11017" width="12" style="142" customWidth="1"/>
    <col min="11018" max="11264" width="9.42578125" style="142"/>
    <col min="11265" max="11265" width="16.42578125" style="142" customWidth="1"/>
    <col min="11266" max="11266" width="10.140625" style="142" customWidth="1"/>
    <col min="11267" max="11267" width="8.42578125" style="142" customWidth="1"/>
    <col min="11268" max="11268" width="10" style="142" customWidth="1"/>
    <col min="11269" max="11269" width="8.42578125" style="142" customWidth="1"/>
    <col min="11270" max="11270" width="11" style="142" customWidth="1"/>
    <col min="11271" max="11271" width="9" style="142" customWidth="1"/>
    <col min="11272" max="11272" width="11.42578125" style="142" customWidth="1"/>
    <col min="11273" max="11273" width="12" style="142" customWidth="1"/>
    <col min="11274" max="11520" width="9.42578125" style="142"/>
    <col min="11521" max="11521" width="16.42578125" style="142" customWidth="1"/>
    <col min="11522" max="11522" width="10.140625" style="142" customWidth="1"/>
    <col min="11523" max="11523" width="8.42578125" style="142" customWidth="1"/>
    <col min="11524" max="11524" width="10" style="142" customWidth="1"/>
    <col min="11525" max="11525" width="8.42578125" style="142" customWidth="1"/>
    <col min="11526" max="11526" width="11" style="142" customWidth="1"/>
    <col min="11527" max="11527" width="9" style="142" customWidth="1"/>
    <col min="11528" max="11528" width="11.42578125" style="142" customWidth="1"/>
    <col min="11529" max="11529" width="12" style="142" customWidth="1"/>
    <col min="11530" max="11776" width="9.42578125" style="142"/>
    <col min="11777" max="11777" width="16.42578125" style="142" customWidth="1"/>
    <col min="11778" max="11778" width="10.140625" style="142" customWidth="1"/>
    <col min="11779" max="11779" width="8.42578125" style="142" customWidth="1"/>
    <col min="11780" max="11780" width="10" style="142" customWidth="1"/>
    <col min="11781" max="11781" width="8.42578125" style="142" customWidth="1"/>
    <col min="11782" max="11782" width="11" style="142" customWidth="1"/>
    <col min="11783" max="11783" width="9" style="142" customWidth="1"/>
    <col min="11784" max="11784" width="11.42578125" style="142" customWidth="1"/>
    <col min="11785" max="11785" width="12" style="142" customWidth="1"/>
    <col min="11786" max="12032" width="9.42578125" style="142"/>
    <col min="12033" max="12033" width="16.42578125" style="142" customWidth="1"/>
    <col min="12034" max="12034" width="10.140625" style="142" customWidth="1"/>
    <col min="12035" max="12035" width="8.42578125" style="142" customWidth="1"/>
    <col min="12036" max="12036" width="10" style="142" customWidth="1"/>
    <col min="12037" max="12037" width="8.42578125" style="142" customWidth="1"/>
    <col min="12038" max="12038" width="11" style="142" customWidth="1"/>
    <col min="12039" max="12039" width="9" style="142" customWidth="1"/>
    <col min="12040" max="12040" width="11.42578125" style="142" customWidth="1"/>
    <col min="12041" max="12041" width="12" style="142" customWidth="1"/>
    <col min="12042" max="12288" width="9.42578125" style="142"/>
    <col min="12289" max="12289" width="16.42578125" style="142" customWidth="1"/>
    <col min="12290" max="12290" width="10.140625" style="142" customWidth="1"/>
    <col min="12291" max="12291" width="8.42578125" style="142" customWidth="1"/>
    <col min="12292" max="12292" width="10" style="142" customWidth="1"/>
    <col min="12293" max="12293" width="8.42578125" style="142" customWidth="1"/>
    <col min="12294" max="12294" width="11" style="142" customWidth="1"/>
    <col min="12295" max="12295" width="9" style="142" customWidth="1"/>
    <col min="12296" max="12296" width="11.42578125" style="142" customWidth="1"/>
    <col min="12297" max="12297" width="12" style="142" customWidth="1"/>
    <col min="12298" max="12544" width="9.42578125" style="142"/>
    <col min="12545" max="12545" width="16.42578125" style="142" customWidth="1"/>
    <col min="12546" max="12546" width="10.140625" style="142" customWidth="1"/>
    <col min="12547" max="12547" width="8.42578125" style="142" customWidth="1"/>
    <col min="12548" max="12548" width="10" style="142" customWidth="1"/>
    <col min="12549" max="12549" width="8.42578125" style="142" customWidth="1"/>
    <col min="12550" max="12550" width="11" style="142" customWidth="1"/>
    <col min="12551" max="12551" width="9" style="142" customWidth="1"/>
    <col min="12552" max="12552" width="11.42578125" style="142" customWidth="1"/>
    <col min="12553" max="12553" width="12" style="142" customWidth="1"/>
    <col min="12554" max="12800" width="9.42578125" style="142"/>
    <col min="12801" max="12801" width="16.42578125" style="142" customWidth="1"/>
    <col min="12802" max="12802" width="10.140625" style="142" customWidth="1"/>
    <col min="12803" max="12803" width="8.42578125" style="142" customWidth="1"/>
    <col min="12804" max="12804" width="10" style="142" customWidth="1"/>
    <col min="12805" max="12805" width="8.42578125" style="142" customWidth="1"/>
    <col min="12806" max="12806" width="11" style="142" customWidth="1"/>
    <col min="12807" max="12807" width="9" style="142" customWidth="1"/>
    <col min="12808" max="12808" width="11.42578125" style="142" customWidth="1"/>
    <col min="12809" max="12809" width="12" style="142" customWidth="1"/>
    <col min="12810" max="13056" width="9.42578125" style="142"/>
    <col min="13057" max="13057" width="16.42578125" style="142" customWidth="1"/>
    <col min="13058" max="13058" width="10.140625" style="142" customWidth="1"/>
    <col min="13059" max="13059" width="8.42578125" style="142" customWidth="1"/>
    <col min="13060" max="13060" width="10" style="142" customWidth="1"/>
    <col min="13061" max="13061" width="8.42578125" style="142" customWidth="1"/>
    <col min="13062" max="13062" width="11" style="142" customWidth="1"/>
    <col min="13063" max="13063" width="9" style="142" customWidth="1"/>
    <col min="13064" max="13064" width="11.42578125" style="142" customWidth="1"/>
    <col min="13065" max="13065" width="12" style="142" customWidth="1"/>
    <col min="13066" max="13312" width="9.42578125" style="142"/>
    <col min="13313" max="13313" width="16.42578125" style="142" customWidth="1"/>
    <col min="13314" max="13314" width="10.140625" style="142" customWidth="1"/>
    <col min="13315" max="13315" width="8.42578125" style="142" customWidth="1"/>
    <col min="13316" max="13316" width="10" style="142" customWidth="1"/>
    <col min="13317" max="13317" width="8.42578125" style="142" customWidth="1"/>
    <col min="13318" max="13318" width="11" style="142" customWidth="1"/>
    <col min="13319" max="13319" width="9" style="142" customWidth="1"/>
    <col min="13320" max="13320" width="11.42578125" style="142" customWidth="1"/>
    <col min="13321" max="13321" width="12" style="142" customWidth="1"/>
    <col min="13322" max="13568" width="9.42578125" style="142"/>
    <col min="13569" max="13569" width="16.42578125" style="142" customWidth="1"/>
    <col min="13570" max="13570" width="10.140625" style="142" customWidth="1"/>
    <col min="13571" max="13571" width="8.42578125" style="142" customWidth="1"/>
    <col min="13572" max="13572" width="10" style="142" customWidth="1"/>
    <col min="13573" max="13573" width="8.42578125" style="142" customWidth="1"/>
    <col min="13574" max="13574" width="11" style="142" customWidth="1"/>
    <col min="13575" max="13575" width="9" style="142" customWidth="1"/>
    <col min="13576" max="13576" width="11.42578125" style="142" customWidth="1"/>
    <col min="13577" max="13577" width="12" style="142" customWidth="1"/>
    <col min="13578" max="13824" width="9.42578125" style="142"/>
    <col min="13825" max="13825" width="16.42578125" style="142" customWidth="1"/>
    <col min="13826" max="13826" width="10.140625" style="142" customWidth="1"/>
    <col min="13827" max="13827" width="8.42578125" style="142" customWidth="1"/>
    <col min="13828" max="13828" width="10" style="142" customWidth="1"/>
    <col min="13829" max="13829" width="8.42578125" style="142" customWidth="1"/>
    <col min="13830" max="13830" width="11" style="142" customWidth="1"/>
    <col min="13831" max="13831" width="9" style="142" customWidth="1"/>
    <col min="13832" max="13832" width="11.42578125" style="142" customWidth="1"/>
    <col min="13833" max="13833" width="12" style="142" customWidth="1"/>
    <col min="13834" max="14080" width="9.42578125" style="142"/>
    <col min="14081" max="14081" width="16.42578125" style="142" customWidth="1"/>
    <col min="14082" max="14082" width="10.140625" style="142" customWidth="1"/>
    <col min="14083" max="14083" width="8.42578125" style="142" customWidth="1"/>
    <col min="14084" max="14084" width="10" style="142" customWidth="1"/>
    <col min="14085" max="14085" width="8.42578125" style="142" customWidth="1"/>
    <col min="14086" max="14086" width="11" style="142" customWidth="1"/>
    <col min="14087" max="14087" width="9" style="142" customWidth="1"/>
    <col min="14088" max="14088" width="11.42578125" style="142" customWidth="1"/>
    <col min="14089" max="14089" width="12" style="142" customWidth="1"/>
    <col min="14090" max="14336" width="9.42578125" style="142"/>
    <col min="14337" max="14337" width="16.42578125" style="142" customWidth="1"/>
    <col min="14338" max="14338" width="10.140625" style="142" customWidth="1"/>
    <col min="14339" max="14339" width="8.42578125" style="142" customWidth="1"/>
    <col min="14340" max="14340" width="10" style="142" customWidth="1"/>
    <col min="14341" max="14341" width="8.42578125" style="142" customWidth="1"/>
    <col min="14342" max="14342" width="11" style="142" customWidth="1"/>
    <col min="14343" max="14343" width="9" style="142" customWidth="1"/>
    <col min="14344" max="14344" width="11.42578125" style="142" customWidth="1"/>
    <col min="14345" max="14345" width="12" style="142" customWidth="1"/>
    <col min="14346" max="14592" width="9.42578125" style="142"/>
    <col min="14593" max="14593" width="16.42578125" style="142" customWidth="1"/>
    <col min="14594" max="14594" width="10.140625" style="142" customWidth="1"/>
    <col min="14595" max="14595" width="8.42578125" style="142" customWidth="1"/>
    <col min="14596" max="14596" width="10" style="142" customWidth="1"/>
    <col min="14597" max="14597" width="8.42578125" style="142" customWidth="1"/>
    <col min="14598" max="14598" width="11" style="142" customWidth="1"/>
    <col min="14599" max="14599" width="9" style="142" customWidth="1"/>
    <col min="14600" max="14600" width="11.42578125" style="142" customWidth="1"/>
    <col min="14601" max="14601" width="12" style="142" customWidth="1"/>
    <col min="14602" max="14848" width="9.42578125" style="142"/>
    <col min="14849" max="14849" width="16.42578125" style="142" customWidth="1"/>
    <col min="14850" max="14850" width="10.140625" style="142" customWidth="1"/>
    <col min="14851" max="14851" width="8.42578125" style="142" customWidth="1"/>
    <col min="14852" max="14852" width="10" style="142" customWidth="1"/>
    <col min="14853" max="14853" width="8.42578125" style="142" customWidth="1"/>
    <col min="14854" max="14854" width="11" style="142" customWidth="1"/>
    <col min="14855" max="14855" width="9" style="142" customWidth="1"/>
    <col min="14856" max="14856" width="11.42578125" style="142" customWidth="1"/>
    <col min="14857" max="14857" width="12" style="142" customWidth="1"/>
    <col min="14858" max="15104" width="9.42578125" style="142"/>
    <col min="15105" max="15105" width="16.42578125" style="142" customWidth="1"/>
    <col min="15106" max="15106" width="10.140625" style="142" customWidth="1"/>
    <col min="15107" max="15107" width="8.42578125" style="142" customWidth="1"/>
    <col min="15108" max="15108" width="10" style="142" customWidth="1"/>
    <col min="15109" max="15109" width="8.42578125" style="142" customWidth="1"/>
    <col min="15110" max="15110" width="11" style="142" customWidth="1"/>
    <col min="15111" max="15111" width="9" style="142" customWidth="1"/>
    <col min="15112" max="15112" width="11.42578125" style="142" customWidth="1"/>
    <col min="15113" max="15113" width="12" style="142" customWidth="1"/>
    <col min="15114" max="15360" width="9.42578125" style="142"/>
    <col min="15361" max="15361" width="16.42578125" style="142" customWidth="1"/>
    <col min="15362" max="15362" width="10.140625" style="142" customWidth="1"/>
    <col min="15363" max="15363" width="8.42578125" style="142" customWidth="1"/>
    <col min="15364" max="15364" width="10" style="142" customWidth="1"/>
    <col min="15365" max="15365" width="8.42578125" style="142" customWidth="1"/>
    <col min="15366" max="15366" width="11" style="142" customWidth="1"/>
    <col min="15367" max="15367" width="9" style="142" customWidth="1"/>
    <col min="15368" max="15368" width="11.42578125" style="142" customWidth="1"/>
    <col min="15369" max="15369" width="12" style="142" customWidth="1"/>
    <col min="15370" max="15616" width="9.42578125" style="142"/>
    <col min="15617" max="15617" width="16.42578125" style="142" customWidth="1"/>
    <col min="15618" max="15618" width="10.140625" style="142" customWidth="1"/>
    <col min="15619" max="15619" width="8.42578125" style="142" customWidth="1"/>
    <col min="15620" max="15620" width="10" style="142" customWidth="1"/>
    <col min="15621" max="15621" width="8.42578125" style="142" customWidth="1"/>
    <col min="15622" max="15622" width="11" style="142" customWidth="1"/>
    <col min="15623" max="15623" width="9" style="142" customWidth="1"/>
    <col min="15624" max="15624" width="11.42578125" style="142" customWidth="1"/>
    <col min="15625" max="15625" width="12" style="142" customWidth="1"/>
    <col min="15626" max="15872" width="9.42578125" style="142"/>
    <col min="15873" max="15873" width="16.42578125" style="142" customWidth="1"/>
    <col min="15874" max="15874" width="10.140625" style="142" customWidth="1"/>
    <col min="15875" max="15875" width="8.42578125" style="142" customWidth="1"/>
    <col min="15876" max="15876" width="10" style="142" customWidth="1"/>
    <col min="15877" max="15877" width="8.42578125" style="142" customWidth="1"/>
    <col min="15878" max="15878" width="11" style="142" customWidth="1"/>
    <col min="15879" max="15879" width="9" style="142" customWidth="1"/>
    <col min="15880" max="15880" width="11.42578125" style="142" customWidth="1"/>
    <col min="15881" max="15881" width="12" style="142" customWidth="1"/>
    <col min="15882" max="16128" width="9.42578125" style="142"/>
    <col min="16129" max="16129" width="16.42578125" style="142" customWidth="1"/>
    <col min="16130" max="16130" width="10.140625" style="142" customWidth="1"/>
    <col min="16131" max="16131" width="8.42578125" style="142" customWidth="1"/>
    <col min="16132" max="16132" width="10" style="142" customWidth="1"/>
    <col min="16133" max="16133" width="8.42578125" style="142" customWidth="1"/>
    <col min="16134" max="16134" width="11" style="142" customWidth="1"/>
    <col min="16135" max="16135" width="9" style="142" customWidth="1"/>
    <col min="16136" max="16136" width="11.42578125" style="142" customWidth="1"/>
    <col min="16137" max="16137" width="12" style="142" customWidth="1"/>
    <col min="16138" max="16384" width="9.42578125" style="142"/>
  </cols>
  <sheetData>
    <row r="2" spans="2:10" x14ac:dyDescent="0.2">
      <c r="B2" s="141"/>
      <c r="C2" s="141"/>
      <c r="D2" s="141"/>
      <c r="E2" s="141"/>
      <c r="F2" s="141"/>
      <c r="G2" s="141"/>
      <c r="H2" s="141"/>
      <c r="J2" s="143" t="s">
        <v>271</v>
      </c>
    </row>
    <row r="3" spans="2:10" ht="20.25" x14ac:dyDescent="0.3">
      <c r="B3" s="852" t="s">
        <v>32</v>
      </c>
      <c r="C3" s="852"/>
      <c r="D3" s="852"/>
      <c r="E3" s="852"/>
      <c r="F3" s="852"/>
      <c r="G3" s="852"/>
      <c r="H3" s="852"/>
      <c r="I3" s="852"/>
      <c r="J3" s="144"/>
    </row>
    <row r="4" spans="2:10" x14ac:dyDescent="0.2">
      <c r="B4" s="141"/>
      <c r="C4" s="141"/>
      <c r="D4" s="141"/>
      <c r="E4" s="141"/>
      <c r="F4" s="141"/>
      <c r="G4" s="141"/>
      <c r="H4" s="141"/>
      <c r="I4" s="141"/>
      <c r="J4" s="141"/>
    </row>
    <row r="5" spans="2:10" ht="15" x14ac:dyDescent="0.25">
      <c r="B5" s="230" t="s">
        <v>33</v>
      </c>
      <c r="C5" s="145"/>
      <c r="D5" s="145"/>
      <c r="E5" s="141"/>
      <c r="F5" s="141"/>
      <c r="G5" s="141"/>
      <c r="H5" s="141"/>
      <c r="I5" s="141"/>
      <c r="J5" s="141"/>
    </row>
    <row r="6" spans="2:10" ht="13.5" thickBot="1" x14ac:dyDescent="0.25">
      <c r="B6" s="141"/>
      <c r="C6" s="141"/>
      <c r="D6" s="141"/>
      <c r="E6" s="141"/>
      <c r="F6" s="141"/>
      <c r="G6" s="141"/>
      <c r="H6" s="144"/>
      <c r="I6" s="144"/>
      <c r="J6" s="143"/>
    </row>
    <row r="7" spans="2:10" ht="12.95" customHeight="1" x14ac:dyDescent="0.2">
      <c r="B7" s="857" t="s">
        <v>34</v>
      </c>
      <c r="C7" s="855" t="s">
        <v>35</v>
      </c>
      <c r="D7" s="855" t="s">
        <v>36</v>
      </c>
      <c r="E7" s="853">
        <v>610</v>
      </c>
      <c r="F7" s="853">
        <v>620</v>
      </c>
      <c r="G7" s="853">
        <v>630</v>
      </c>
      <c r="H7" s="853">
        <v>640</v>
      </c>
      <c r="I7" s="853">
        <v>700</v>
      </c>
      <c r="J7" s="850" t="s">
        <v>23</v>
      </c>
    </row>
    <row r="8" spans="2:10" ht="13.5" thickBot="1" x14ac:dyDescent="0.25">
      <c r="B8" s="858"/>
      <c r="C8" s="856"/>
      <c r="D8" s="856"/>
      <c r="E8" s="854"/>
      <c r="F8" s="854"/>
      <c r="G8" s="854"/>
      <c r="H8" s="854"/>
      <c r="I8" s="854"/>
      <c r="J8" s="851"/>
    </row>
    <row r="9" spans="2:10" ht="13.5" thickTop="1" x14ac:dyDescent="0.2">
      <c r="B9" s="276" t="s">
        <v>37</v>
      </c>
      <c r="C9" s="277">
        <v>67</v>
      </c>
      <c r="D9" s="278">
        <v>6520</v>
      </c>
      <c r="E9" s="279">
        <v>79600</v>
      </c>
      <c r="F9" s="279">
        <v>29358</v>
      </c>
      <c r="G9" s="279">
        <v>24102</v>
      </c>
      <c r="H9" s="279">
        <v>209</v>
      </c>
      <c r="I9" s="280"/>
      <c r="J9" s="281">
        <f>SUM(E9:I9)</f>
        <v>133269</v>
      </c>
    </row>
    <row r="10" spans="2:10" x14ac:dyDescent="0.2">
      <c r="B10" s="161" t="s">
        <v>38</v>
      </c>
      <c r="C10" s="164">
        <v>119</v>
      </c>
      <c r="D10" s="168">
        <v>11886</v>
      </c>
      <c r="E10" s="146">
        <v>145775</v>
      </c>
      <c r="F10" s="146">
        <v>53019</v>
      </c>
      <c r="G10" s="146">
        <v>47900</v>
      </c>
      <c r="H10" s="146">
        <v>87</v>
      </c>
      <c r="I10" s="147"/>
      <c r="J10" s="172">
        <f t="shared" ref="J10:J27" si="0">SUM(E10:I10)</f>
        <v>246781</v>
      </c>
    </row>
    <row r="11" spans="2:10" x14ac:dyDescent="0.2">
      <c r="B11" s="161" t="s">
        <v>39</v>
      </c>
      <c r="C11" s="164">
        <v>71</v>
      </c>
      <c r="D11" s="168">
        <v>6011</v>
      </c>
      <c r="E11" s="146">
        <v>79310</v>
      </c>
      <c r="F11" s="146">
        <v>29552</v>
      </c>
      <c r="G11" s="146">
        <v>32723</v>
      </c>
      <c r="H11" s="146">
        <v>283</v>
      </c>
      <c r="I11" s="147">
        <v>22428</v>
      </c>
      <c r="J11" s="172">
        <f t="shared" si="0"/>
        <v>164296</v>
      </c>
    </row>
    <row r="12" spans="2:10" x14ac:dyDescent="0.2">
      <c r="B12" s="161" t="s">
        <v>40</v>
      </c>
      <c r="C12" s="164">
        <v>83</v>
      </c>
      <c r="D12" s="168">
        <v>7156</v>
      </c>
      <c r="E12" s="146">
        <v>97330</v>
      </c>
      <c r="F12" s="146">
        <v>36087</v>
      </c>
      <c r="G12" s="146">
        <v>45918</v>
      </c>
      <c r="H12" s="146">
        <v>1063</v>
      </c>
      <c r="I12" s="147">
        <v>9000</v>
      </c>
      <c r="J12" s="172">
        <f t="shared" si="0"/>
        <v>189398</v>
      </c>
    </row>
    <row r="13" spans="2:10" x14ac:dyDescent="0.2">
      <c r="B13" s="161" t="s">
        <v>41</v>
      </c>
      <c r="C13" s="164">
        <v>79</v>
      </c>
      <c r="D13" s="168">
        <v>6470</v>
      </c>
      <c r="E13" s="146">
        <v>97915</v>
      </c>
      <c r="F13" s="146">
        <v>37120</v>
      </c>
      <c r="G13" s="146">
        <v>39641</v>
      </c>
      <c r="H13" s="146">
        <v>337</v>
      </c>
      <c r="I13" s="147">
        <v>5002</v>
      </c>
      <c r="J13" s="172">
        <f t="shared" si="0"/>
        <v>180015</v>
      </c>
    </row>
    <row r="14" spans="2:10" x14ac:dyDescent="0.2">
      <c r="B14" s="161" t="s">
        <v>42</v>
      </c>
      <c r="C14" s="164">
        <v>120</v>
      </c>
      <c r="D14" s="168">
        <v>12246</v>
      </c>
      <c r="E14" s="146">
        <v>147023</v>
      </c>
      <c r="F14" s="146">
        <v>55307</v>
      </c>
      <c r="G14" s="146">
        <v>56218</v>
      </c>
      <c r="H14" s="146">
        <v>987</v>
      </c>
      <c r="I14" s="147">
        <v>123010</v>
      </c>
      <c r="J14" s="172">
        <f t="shared" si="0"/>
        <v>382545</v>
      </c>
    </row>
    <row r="15" spans="2:10" x14ac:dyDescent="0.2">
      <c r="B15" s="161" t="s">
        <v>44</v>
      </c>
      <c r="C15" s="164">
        <v>141</v>
      </c>
      <c r="D15" s="168">
        <v>13545</v>
      </c>
      <c r="E15" s="146">
        <v>144738</v>
      </c>
      <c r="F15" s="146">
        <v>55138</v>
      </c>
      <c r="G15" s="146">
        <v>66338</v>
      </c>
      <c r="H15" s="146">
        <v>365</v>
      </c>
      <c r="I15" s="147">
        <v>2860</v>
      </c>
      <c r="J15" s="172">
        <f t="shared" si="0"/>
        <v>269439</v>
      </c>
    </row>
    <row r="16" spans="2:10" x14ac:dyDescent="0.2">
      <c r="B16" s="161" t="s">
        <v>45</v>
      </c>
      <c r="C16" s="164">
        <v>73</v>
      </c>
      <c r="D16" s="168">
        <v>6596</v>
      </c>
      <c r="E16" s="146">
        <v>107950</v>
      </c>
      <c r="F16" s="146">
        <v>40400</v>
      </c>
      <c r="G16" s="146">
        <v>36979</v>
      </c>
      <c r="H16" s="146">
        <v>890</v>
      </c>
      <c r="I16" s="147">
        <v>1657</v>
      </c>
      <c r="J16" s="172">
        <f t="shared" si="0"/>
        <v>187876</v>
      </c>
    </row>
    <row r="17" spans="2:10" x14ac:dyDescent="0.2">
      <c r="B17" s="161" t="s">
        <v>46</v>
      </c>
      <c r="C17" s="164">
        <v>95</v>
      </c>
      <c r="D17" s="168">
        <v>10443</v>
      </c>
      <c r="E17" s="146">
        <v>132298</v>
      </c>
      <c r="F17" s="146">
        <v>49073</v>
      </c>
      <c r="G17" s="146">
        <v>65610</v>
      </c>
      <c r="H17" s="146">
        <v>1123</v>
      </c>
      <c r="I17" s="147"/>
      <c r="J17" s="172">
        <f t="shared" si="0"/>
        <v>248104</v>
      </c>
    </row>
    <row r="18" spans="2:10" x14ac:dyDescent="0.2">
      <c r="B18" s="161" t="s">
        <v>47</v>
      </c>
      <c r="C18" s="164">
        <v>131</v>
      </c>
      <c r="D18" s="168">
        <v>12910</v>
      </c>
      <c r="E18" s="146">
        <v>150028</v>
      </c>
      <c r="F18" s="146">
        <v>56248</v>
      </c>
      <c r="G18" s="146">
        <v>51405</v>
      </c>
      <c r="H18" s="146">
        <v>2313</v>
      </c>
      <c r="I18" s="147">
        <v>8057</v>
      </c>
      <c r="J18" s="172">
        <f t="shared" si="0"/>
        <v>268051</v>
      </c>
    </row>
    <row r="19" spans="2:10" x14ac:dyDescent="0.2">
      <c r="B19" s="161" t="s">
        <v>48</v>
      </c>
      <c r="C19" s="164">
        <v>76</v>
      </c>
      <c r="D19" s="168">
        <v>6896</v>
      </c>
      <c r="E19" s="146">
        <v>96913</v>
      </c>
      <c r="F19" s="146">
        <v>35930</v>
      </c>
      <c r="G19" s="146">
        <v>34187</v>
      </c>
      <c r="H19" s="146">
        <v>783</v>
      </c>
      <c r="I19" s="147"/>
      <c r="J19" s="172">
        <f t="shared" si="0"/>
        <v>167813</v>
      </c>
    </row>
    <row r="20" spans="2:10" x14ac:dyDescent="0.2">
      <c r="B20" s="161" t="s">
        <v>49</v>
      </c>
      <c r="C20" s="164">
        <v>43</v>
      </c>
      <c r="D20" s="168">
        <v>3914</v>
      </c>
      <c r="E20" s="146">
        <v>47773</v>
      </c>
      <c r="F20" s="146">
        <v>17716</v>
      </c>
      <c r="G20" s="146">
        <v>12901</v>
      </c>
      <c r="H20" s="146"/>
      <c r="I20" s="147"/>
      <c r="J20" s="172">
        <f t="shared" si="0"/>
        <v>78390</v>
      </c>
    </row>
    <row r="21" spans="2:10" x14ac:dyDescent="0.2">
      <c r="B21" s="161" t="s">
        <v>31</v>
      </c>
      <c r="C21" s="164">
        <v>36</v>
      </c>
      <c r="D21" s="168">
        <v>3961</v>
      </c>
      <c r="E21" s="146">
        <v>64869</v>
      </c>
      <c r="F21" s="146">
        <v>24059</v>
      </c>
      <c r="G21" s="146">
        <v>24320</v>
      </c>
      <c r="H21" s="146">
        <v>127</v>
      </c>
      <c r="I21" s="147"/>
      <c r="J21" s="172">
        <f t="shared" si="0"/>
        <v>113375</v>
      </c>
    </row>
    <row r="22" spans="2:10" x14ac:dyDescent="0.2">
      <c r="B22" s="161" t="s">
        <v>50</v>
      </c>
      <c r="C22" s="164">
        <v>29</v>
      </c>
      <c r="D22" s="168">
        <v>3238</v>
      </c>
      <c r="E22" s="146">
        <v>53841</v>
      </c>
      <c r="F22" s="146">
        <v>20086</v>
      </c>
      <c r="G22" s="146">
        <v>15731</v>
      </c>
      <c r="H22" s="146">
        <v>322</v>
      </c>
      <c r="I22" s="147"/>
      <c r="J22" s="172">
        <f t="shared" si="0"/>
        <v>89980</v>
      </c>
    </row>
    <row r="23" spans="2:10" x14ac:dyDescent="0.2">
      <c r="B23" s="162" t="s">
        <v>51</v>
      </c>
      <c r="C23" s="165">
        <v>130</v>
      </c>
      <c r="D23" s="169">
        <v>11568</v>
      </c>
      <c r="E23" s="148">
        <v>164071</v>
      </c>
      <c r="F23" s="148">
        <v>60194</v>
      </c>
      <c r="G23" s="148">
        <v>37669</v>
      </c>
      <c r="H23" s="148">
        <v>1246</v>
      </c>
      <c r="I23" s="149">
        <v>8543</v>
      </c>
      <c r="J23" s="173">
        <f t="shared" si="0"/>
        <v>271723</v>
      </c>
    </row>
    <row r="24" spans="2:10" x14ac:dyDescent="0.2">
      <c r="B24" s="180" t="s">
        <v>117</v>
      </c>
      <c r="C24" s="166"/>
      <c r="D24" s="170"/>
      <c r="E24" s="150"/>
      <c r="F24" s="150"/>
      <c r="G24" s="150"/>
      <c r="H24" s="150">
        <v>1013</v>
      </c>
      <c r="I24" s="151"/>
      <c r="J24" s="181">
        <f t="shared" si="0"/>
        <v>1013</v>
      </c>
    </row>
    <row r="25" spans="2:10" x14ac:dyDescent="0.2">
      <c r="B25" s="180" t="s">
        <v>721</v>
      </c>
      <c r="C25" s="166"/>
      <c r="D25" s="170"/>
      <c r="E25" s="150"/>
      <c r="F25" s="150"/>
      <c r="G25" s="150">
        <v>1389</v>
      </c>
      <c r="H25" s="150"/>
      <c r="I25" s="151"/>
      <c r="J25" s="181">
        <f t="shared" si="0"/>
        <v>1389</v>
      </c>
    </row>
    <row r="26" spans="2:10" ht="13.5" thickBot="1" x14ac:dyDescent="0.25">
      <c r="B26" s="163" t="s">
        <v>722</v>
      </c>
      <c r="C26" s="167"/>
      <c r="D26" s="171"/>
      <c r="E26" s="152"/>
      <c r="F26" s="152"/>
      <c r="G26" s="152">
        <v>1545</v>
      </c>
      <c r="H26" s="152"/>
      <c r="I26" s="153"/>
      <c r="J26" s="271">
        <f t="shared" si="0"/>
        <v>1545</v>
      </c>
    </row>
    <row r="27" spans="2:10" s="235" customFormat="1" ht="17.25" customHeight="1" thickTop="1" thickBot="1" x14ac:dyDescent="0.3">
      <c r="B27" s="272" t="s">
        <v>52</v>
      </c>
      <c r="C27" s="273">
        <f>SUM(C9:C24)</f>
        <v>1293</v>
      </c>
      <c r="D27" s="274">
        <f>SUM(D9:D24)</f>
        <v>123360</v>
      </c>
      <c r="E27" s="274">
        <f>SUM(E9:E23)</f>
        <v>1609434</v>
      </c>
      <c r="F27" s="274">
        <f>SUM(F9:F23)</f>
        <v>599287</v>
      </c>
      <c r="G27" s="274">
        <f>SUM(G9:G26)</f>
        <v>594576</v>
      </c>
      <c r="H27" s="274">
        <f>SUM(H9:H24)</f>
        <v>11148</v>
      </c>
      <c r="I27" s="274">
        <f>SUM(I9:I24)</f>
        <v>180557</v>
      </c>
      <c r="J27" s="275">
        <f t="shared" si="0"/>
        <v>2995002</v>
      </c>
    </row>
    <row r="28" spans="2:10" ht="3.75" customHeight="1" thickBot="1" x14ac:dyDescent="0.25"/>
    <row r="29" spans="2:10" ht="19.5" customHeight="1" thickBot="1" x14ac:dyDescent="0.25">
      <c r="B29" s="174" t="s">
        <v>43</v>
      </c>
      <c r="C29" s="176">
        <v>203</v>
      </c>
      <c r="D29" s="177">
        <v>18895</v>
      </c>
      <c r="E29" s="178">
        <v>253967</v>
      </c>
      <c r="F29" s="179">
        <v>92041</v>
      </c>
      <c r="G29" s="179">
        <v>93026</v>
      </c>
      <c r="H29" s="179">
        <v>3357</v>
      </c>
      <c r="I29" s="178"/>
      <c r="J29" s="175">
        <f>I29+H29+G29+F29+E29</f>
        <v>442391</v>
      </c>
    </row>
    <row r="30" spans="2:10" x14ac:dyDescent="0.2">
      <c r="J30" s="154"/>
    </row>
    <row r="31" spans="2:10" ht="12.95" customHeight="1" x14ac:dyDescent="0.25">
      <c r="B31" s="230" t="s">
        <v>53</v>
      </c>
      <c r="C31" s="145"/>
      <c r="D31" s="145"/>
      <c r="E31" s="141"/>
      <c r="F31" s="141"/>
      <c r="G31" s="141"/>
      <c r="H31" s="141"/>
      <c r="I31" s="141"/>
      <c r="J31" s="141"/>
    </row>
    <row r="32" spans="2:10" ht="13.5" thickBot="1" x14ac:dyDescent="0.25">
      <c r="B32" s="141"/>
      <c r="C32" s="141"/>
      <c r="D32" s="141"/>
      <c r="E32" s="141"/>
      <c r="F32" s="141"/>
      <c r="G32" s="141"/>
      <c r="H32" s="143"/>
      <c r="I32" s="144"/>
    </row>
    <row r="33" spans="2:8" x14ac:dyDescent="0.2">
      <c r="B33" s="864" t="s">
        <v>34</v>
      </c>
      <c r="C33" s="859">
        <v>610</v>
      </c>
      <c r="D33" s="859">
        <v>620</v>
      </c>
      <c r="E33" s="859">
        <v>630</v>
      </c>
      <c r="F33" s="859">
        <v>640</v>
      </c>
      <c r="G33" s="859">
        <v>700</v>
      </c>
      <c r="H33" s="861" t="s">
        <v>23</v>
      </c>
    </row>
    <row r="34" spans="2:8" ht="13.5" thickBot="1" x14ac:dyDescent="0.25">
      <c r="B34" s="865"/>
      <c r="C34" s="860"/>
      <c r="D34" s="860"/>
      <c r="E34" s="860"/>
      <c r="F34" s="860"/>
      <c r="G34" s="860"/>
      <c r="H34" s="862"/>
    </row>
    <row r="35" spans="2:8" ht="13.5" thickTop="1" x14ac:dyDescent="0.2">
      <c r="B35" s="282" t="s">
        <v>37</v>
      </c>
      <c r="C35" s="283">
        <v>13960</v>
      </c>
      <c r="D35" s="283">
        <v>5163</v>
      </c>
      <c r="E35" s="283">
        <v>3280</v>
      </c>
      <c r="F35" s="283"/>
      <c r="G35" s="284">
        <v>5705</v>
      </c>
      <c r="H35" s="285">
        <f t="shared" ref="H35:H48" si="1">G35+F35+E35+D35+C35</f>
        <v>28108</v>
      </c>
    </row>
    <row r="36" spans="2:8" x14ac:dyDescent="0.2">
      <c r="B36" s="231" t="s">
        <v>38</v>
      </c>
      <c r="C36" s="150">
        <v>22755</v>
      </c>
      <c r="D36" s="150">
        <v>8426</v>
      </c>
      <c r="E36" s="150">
        <v>6831</v>
      </c>
      <c r="F36" s="150"/>
      <c r="G36" s="151">
        <v>8610</v>
      </c>
      <c r="H36" s="233">
        <f t="shared" si="1"/>
        <v>46622</v>
      </c>
    </row>
    <row r="37" spans="2:8" x14ac:dyDescent="0.2">
      <c r="B37" s="231" t="s">
        <v>39</v>
      </c>
      <c r="C37" s="150">
        <v>12820</v>
      </c>
      <c r="D37" s="150">
        <v>4803</v>
      </c>
      <c r="E37" s="150">
        <v>3140</v>
      </c>
      <c r="F37" s="150"/>
      <c r="G37" s="151">
        <v>5705</v>
      </c>
      <c r="H37" s="233">
        <f t="shared" si="1"/>
        <v>26468</v>
      </c>
    </row>
    <row r="38" spans="2:8" x14ac:dyDescent="0.2">
      <c r="B38" s="231" t="s">
        <v>40</v>
      </c>
      <c r="C38" s="150">
        <v>16770</v>
      </c>
      <c r="D38" s="150">
        <v>6223</v>
      </c>
      <c r="E38" s="150">
        <v>4769</v>
      </c>
      <c r="F38" s="150"/>
      <c r="G38" s="151">
        <v>7550</v>
      </c>
      <c r="H38" s="233">
        <f>G38+F38+E38+D38+C38</f>
        <v>35312</v>
      </c>
    </row>
    <row r="39" spans="2:8" x14ac:dyDescent="0.2">
      <c r="B39" s="231" t="s">
        <v>41</v>
      </c>
      <c r="C39" s="150">
        <v>18040</v>
      </c>
      <c r="D39" s="150">
        <v>6640</v>
      </c>
      <c r="E39" s="150">
        <v>3389</v>
      </c>
      <c r="F39" s="150"/>
      <c r="G39" s="151"/>
      <c r="H39" s="233">
        <f t="shared" si="1"/>
        <v>28069</v>
      </c>
    </row>
    <row r="40" spans="2:8" x14ac:dyDescent="0.2">
      <c r="B40" s="231" t="s">
        <v>42</v>
      </c>
      <c r="C40" s="150">
        <v>27090</v>
      </c>
      <c r="D40" s="150">
        <v>10045</v>
      </c>
      <c r="E40" s="150">
        <v>5200</v>
      </c>
      <c r="F40" s="150">
        <v>121</v>
      </c>
      <c r="G40" s="151">
        <v>5526</v>
      </c>
      <c r="H40" s="233">
        <f t="shared" si="1"/>
        <v>47982</v>
      </c>
    </row>
    <row r="41" spans="2:8" x14ac:dyDescent="0.2">
      <c r="B41" s="231" t="s">
        <v>43</v>
      </c>
      <c r="C41" s="150">
        <v>30416</v>
      </c>
      <c r="D41" s="150">
        <v>11268</v>
      </c>
      <c r="E41" s="150">
        <v>7080</v>
      </c>
      <c r="F41" s="150">
        <v>76</v>
      </c>
      <c r="G41" s="151"/>
      <c r="H41" s="233">
        <f t="shared" si="1"/>
        <v>48840</v>
      </c>
    </row>
    <row r="42" spans="2:8" x14ac:dyDescent="0.2">
      <c r="B42" s="231" t="s">
        <v>44</v>
      </c>
      <c r="C42" s="150">
        <v>29880</v>
      </c>
      <c r="D42" s="150">
        <v>11071</v>
      </c>
      <c r="E42" s="150">
        <v>6740</v>
      </c>
      <c r="F42" s="150"/>
      <c r="G42" s="151"/>
      <c r="H42" s="233">
        <f t="shared" si="1"/>
        <v>47691</v>
      </c>
    </row>
    <row r="43" spans="2:8" x14ac:dyDescent="0.2">
      <c r="B43" s="231" t="s">
        <v>45</v>
      </c>
      <c r="C43" s="150">
        <v>17505</v>
      </c>
      <c r="D43" s="150">
        <v>6496</v>
      </c>
      <c r="E43" s="150">
        <v>3741</v>
      </c>
      <c r="F43" s="150">
        <v>212</v>
      </c>
      <c r="G43" s="151"/>
      <c r="H43" s="233">
        <f t="shared" si="1"/>
        <v>27954</v>
      </c>
    </row>
    <row r="44" spans="2:8" x14ac:dyDescent="0.2">
      <c r="B44" s="231" t="s">
        <v>46</v>
      </c>
      <c r="C44" s="150">
        <v>20065</v>
      </c>
      <c r="D44" s="150">
        <v>7437</v>
      </c>
      <c r="E44" s="150">
        <v>5200</v>
      </c>
      <c r="F44" s="150">
        <v>205</v>
      </c>
      <c r="G44" s="151">
        <v>2958</v>
      </c>
      <c r="H44" s="233">
        <f t="shared" si="1"/>
        <v>35865</v>
      </c>
    </row>
    <row r="45" spans="2:8" x14ac:dyDescent="0.2">
      <c r="B45" s="231" t="s">
        <v>47</v>
      </c>
      <c r="C45" s="150">
        <v>23000</v>
      </c>
      <c r="D45" s="150">
        <v>8532</v>
      </c>
      <c r="E45" s="150">
        <v>6074</v>
      </c>
      <c r="F45" s="150"/>
      <c r="G45" s="151"/>
      <c r="H45" s="233">
        <f t="shared" si="1"/>
        <v>37606</v>
      </c>
    </row>
    <row r="46" spans="2:8" x14ac:dyDescent="0.2">
      <c r="B46" s="231" t="s">
        <v>48</v>
      </c>
      <c r="C46" s="150">
        <v>17745</v>
      </c>
      <c r="D46" s="150">
        <v>6586</v>
      </c>
      <c r="E46" s="150">
        <v>3081</v>
      </c>
      <c r="F46" s="150"/>
      <c r="G46" s="151"/>
      <c r="H46" s="233">
        <f t="shared" si="1"/>
        <v>27412</v>
      </c>
    </row>
    <row r="47" spans="2:8" x14ac:dyDescent="0.2">
      <c r="B47" s="231" t="s">
        <v>49</v>
      </c>
      <c r="C47" s="150">
        <v>9360</v>
      </c>
      <c r="D47" s="150">
        <v>3475</v>
      </c>
      <c r="E47" s="150">
        <v>2920</v>
      </c>
      <c r="F47" s="150">
        <v>298</v>
      </c>
      <c r="G47" s="151"/>
      <c r="H47" s="233">
        <f t="shared" si="1"/>
        <v>16053</v>
      </c>
    </row>
    <row r="48" spans="2:8" ht="13.5" thickBot="1" x14ac:dyDescent="0.25">
      <c r="B48" s="232" t="s">
        <v>31</v>
      </c>
      <c r="C48" s="155">
        <v>14625</v>
      </c>
      <c r="D48" s="155">
        <v>5426</v>
      </c>
      <c r="E48" s="155">
        <v>4185</v>
      </c>
      <c r="F48" s="155"/>
      <c r="G48" s="156"/>
      <c r="H48" s="234">
        <f t="shared" si="1"/>
        <v>24236</v>
      </c>
    </row>
    <row r="49" spans="2:10" ht="20.25" customHeight="1" thickTop="1" thickBot="1" x14ac:dyDescent="0.25">
      <c r="B49" s="286" t="s">
        <v>52</v>
      </c>
      <c r="C49" s="287">
        <f t="shared" ref="C49:G49" si="2">SUM(C35:C48)</f>
        <v>274031</v>
      </c>
      <c r="D49" s="287">
        <f t="shared" si="2"/>
        <v>101591</v>
      </c>
      <c r="E49" s="287">
        <f t="shared" si="2"/>
        <v>65630</v>
      </c>
      <c r="F49" s="287">
        <f t="shared" si="2"/>
        <v>912</v>
      </c>
      <c r="G49" s="287">
        <f t="shared" si="2"/>
        <v>36054</v>
      </c>
      <c r="H49" s="288">
        <f>SUM(H35:H48)</f>
        <v>478218</v>
      </c>
    </row>
    <row r="50" spans="2:10" x14ac:dyDescent="0.2">
      <c r="B50" s="157"/>
      <c r="C50" s="158"/>
      <c r="D50" s="158"/>
      <c r="E50" s="158"/>
      <c r="F50" s="158"/>
      <c r="G50" s="158"/>
      <c r="H50" s="158"/>
    </row>
    <row r="51" spans="2:10" x14ac:dyDescent="0.2">
      <c r="B51" s="159"/>
      <c r="C51" s="159"/>
      <c r="D51" s="159"/>
      <c r="E51" s="159"/>
      <c r="F51" s="159"/>
      <c r="G51" s="159"/>
      <c r="H51" s="159"/>
      <c r="J51" s="154"/>
    </row>
    <row r="52" spans="2:10" ht="12.95" customHeight="1" x14ac:dyDescent="0.25">
      <c r="B52" s="863" t="s">
        <v>289</v>
      </c>
      <c r="C52" s="863"/>
      <c r="D52" s="863"/>
      <c r="E52" s="863"/>
      <c r="F52" s="863"/>
      <c r="G52" s="863"/>
      <c r="H52" s="863"/>
      <c r="J52" s="154"/>
    </row>
    <row r="53" spans="2:10" ht="13.5" thickBot="1" x14ac:dyDescent="0.25">
      <c r="H53" s="143"/>
    </row>
    <row r="54" spans="2:10" x14ac:dyDescent="0.2">
      <c r="B54" s="857" t="s">
        <v>34</v>
      </c>
      <c r="C54" s="853">
        <v>610</v>
      </c>
      <c r="D54" s="853">
        <v>620</v>
      </c>
      <c r="E54" s="853">
        <v>630</v>
      </c>
      <c r="F54" s="853">
        <v>640</v>
      </c>
      <c r="G54" s="853">
        <v>700</v>
      </c>
      <c r="H54" s="850" t="s">
        <v>23</v>
      </c>
    </row>
    <row r="55" spans="2:10" ht="13.5" thickBot="1" x14ac:dyDescent="0.25">
      <c r="B55" s="858"/>
      <c r="C55" s="854"/>
      <c r="D55" s="854"/>
      <c r="E55" s="854"/>
      <c r="F55" s="854"/>
      <c r="G55" s="854"/>
      <c r="H55" s="851"/>
    </row>
    <row r="56" spans="2:10" ht="13.5" thickTop="1" x14ac:dyDescent="0.2">
      <c r="B56" s="276" t="s">
        <v>37</v>
      </c>
      <c r="C56" s="279">
        <f>E9+C35</f>
        <v>93560</v>
      </c>
      <c r="D56" s="279">
        <f>F9+D35</f>
        <v>34521</v>
      </c>
      <c r="E56" s="279">
        <f>G9+E35</f>
        <v>27382</v>
      </c>
      <c r="F56" s="279">
        <f>H9+F35</f>
        <v>209</v>
      </c>
      <c r="G56" s="289">
        <f>I9+G35</f>
        <v>5705</v>
      </c>
      <c r="H56" s="281">
        <f>SUM(C56:G56)</f>
        <v>161377</v>
      </c>
    </row>
    <row r="57" spans="2:10" x14ac:dyDescent="0.2">
      <c r="B57" s="161" t="s">
        <v>38</v>
      </c>
      <c r="C57" s="146">
        <f t="shared" ref="C57:F61" si="3">E10+C36</f>
        <v>168530</v>
      </c>
      <c r="D57" s="146">
        <f t="shared" si="3"/>
        <v>61445</v>
      </c>
      <c r="E57" s="146">
        <f t="shared" si="3"/>
        <v>54731</v>
      </c>
      <c r="F57" s="146">
        <f t="shared" si="3"/>
        <v>87</v>
      </c>
      <c r="G57" s="147">
        <f>G36</f>
        <v>8610</v>
      </c>
      <c r="H57" s="172">
        <f t="shared" ref="H57:H71" si="4">SUM(C57:G57)</f>
        <v>293403</v>
      </c>
    </row>
    <row r="58" spans="2:10" x14ac:dyDescent="0.2">
      <c r="B58" s="161" t="s">
        <v>39</v>
      </c>
      <c r="C58" s="146">
        <f t="shared" si="3"/>
        <v>92130</v>
      </c>
      <c r="D58" s="146">
        <f t="shared" si="3"/>
        <v>34355</v>
      </c>
      <c r="E58" s="146">
        <f t="shared" si="3"/>
        <v>35863</v>
      </c>
      <c r="F58" s="146">
        <f t="shared" si="3"/>
        <v>283</v>
      </c>
      <c r="G58" s="147">
        <f>G37+I11</f>
        <v>28133</v>
      </c>
      <c r="H58" s="172">
        <f t="shared" si="4"/>
        <v>190764</v>
      </c>
    </row>
    <row r="59" spans="2:10" x14ac:dyDescent="0.2">
      <c r="B59" s="161" t="s">
        <v>40</v>
      </c>
      <c r="C59" s="146">
        <f t="shared" si="3"/>
        <v>114100</v>
      </c>
      <c r="D59" s="146">
        <f t="shared" si="3"/>
        <v>42310</v>
      </c>
      <c r="E59" s="146">
        <f t="shared" si="3"/>
        <v>50687</v>
      </c>
      <c r="F59" s="146">
        <f t="shared" si="3"/>
        <v>1063</v>
      </c>
      <c r="G59" s="147">
        <f>I12+G38</f>
        <v>16550</v>
      </c>
      <c r="H59" s="172">
        <f t="shared" si="4"/>
        <v>224710</v>
      </c>
    </row>
    <row r="60" spans="2:10" x14ac:dyDescent="0.2">
      <c r="B60" s="161" t="s">
        <v>41</v>
      </c>
      <c r="C60" s="146">
        <f t="shared" si="3"/>
        <v>115955</v>
      </c>
      <c r="D60" s="146">
        <f t="shared" si="3"/>
        <v>43760</v>
      </c>
      <c r="E60" s="146">
        <f t="shared" si="3"/>
        <v>43030</v>
      </c>
      <c r="F60" s="146">
        <f t="shared" si="3"/>
        <v>337</v>
      </c>
      <c r="G60" s="147">
        <f>I13+G39</f>
        <v>5002</v>
      </c>
      <c r="H60" s="172">
        <f t="shared" si="4"/>
        <v>208084</v>
      </c>
    </row>
    <row r="61" spans="2:10" x14ac:dyDescent="0.2">
      <c r="B61" s="161" t="s">
        <v>42</v>
      </c>
      <c r="C61" s="146">
        <f t="shared" si="3"/>
        <v>174113</v>
      </c>
      <c r="D61" s="146">
        <f t="shared" si="3"/>
        <v>65352</v>
      </c>
      <c r="E61" s="146">
        <f t="shared" si="3"/>
        <v>61418</v>
      </c>
      <c r="F61" s="146">
        <f t="shared" si="3"/>
        <v>1108</v>
      </c>
      <c r="G61" s="147">
        <f>I14+G40</f>
        <v>128536</v>
      </c>
      <c r="H61" s="172">
        <f t="shared" si="4"/>
        <v>430527</v>
      </c>
    </row>
    <row r="62" spans="2:10" x14ac:dyDescent="0.2">
      <c r="B62" s="161" t="s">
        <v>43</v>
      </c>
      <c r="C62" s="146">
        <f>E29+C41</f>
        <v>284383</v>
      </c>
      <c r="D62" s="146">
        <f>F29+D41</f>
        <v>103309</v>
      </c>
      <c r="E62" s="146">
        <f>G29+E41</f>
        <v>100106</v>
      </c>
      <c r="F62" s="146">
        <f>H29+F41</f>
        <v>3433</v>
      </c>
      <c r="G62" s="147">
        <f>I29</f>
        <v>0</v>
      </c>
      <c r="H62" s="172">
        <f t="shared" si="4"/>
        <v>491231</v>
      </c>
    </row>
    <row r="63" spans="2:10" x14ac:dyDescent="0.2">
      <c r="B63" s="161" t="s">
        <v>44</v>
      </c>
      <c r="C63" s="146">
        <f t="shared" ref="C63:F69" si="5">E15+C42</f>
        <v>174618</v>
      </c>
      <c r="D63" s="146">
        <f t="shared" si="5"/>
        <v>66209</v>
      </c>
      <c r="E63" s="146">
        <f t="shared" si="5"/>
        <v>73078</v>
      </c>
      <c r="F63" s="146">
        <f t="shared" si="5"/>
        <v>365</v>
      </c>
      <c r="G63" s="147">
        <f>I15</f>
        <v>2860</v>
      </c>
      <c r="H63" s="172">
        <f t="shared" si="4"/>
        <v>317130</v>
      </c>
    </row>
    <row r="64" spans="2:10" x14ac:dyDescent="0.2">
      <c r="B64" s="161" t="s">
        <v>45</v>
      </c>
      <c r="C64" s="146">
        <f t="shared" si="5"/>
        <v>125455</v>
      </c>
      <c r="D64" s="146">
        <f t="shared" si="5"/>
        <v>46896</v>
      </c>
      <c r="E64" s="146">
        <f t="shared" si="5"/>
        <v>40720</v>
      </c>
      <c r="F64" s="146">
        <f t="shared" si="5"/>
        <v>1102</v>
      </c>
      <c r="G64" s="147">
        <f>I16</f>
        <v>1657</v>
      </c>
      <c r="H64" s="172">
        <f t="shared" si="4"/>
        <v>215830</v>
      </c>
    </row>
    <row r="65" spans="2:10" x14ac:dyDescent="0.2">
      <c r="B65" s="161" t="s">
        <v>46</v>
      </c>
      <c r="C65" s="146">
        <f t="shared" si="5"/>
        <v>152363</v>
      </c>
      <c r="D65" s="146">
        <f t="shared" si="5"/>
        <v>56510</v>
      </c>
      <c r="E65" s="146">
        <f t="shared" si="5"/>
        <v>70810</v>
      </c>
      <c r="F65" s="146">
        <f t="shared" si="5"/>
        <v>1328</v>
      </c>
      <c r="G65" s="147">
        <f>G44</f>
        <v>2958</v>
      </c>
      <c r="H65" s="172">
        <f t="shared" si="4"/>
        <v>283969</v>
      </c>
    </row>
    <row r="66" spans="2:10" x14ac:dyDescent="0.2">
      <c r="B66" s="161" t="s">
        <v>47</v>
      </c>
      <c r="C66" s="146">
        <f t="shared" si="5"/>
        <v>173028</v>
      </c>
      <c r="D66" s="146">
        <f t="shared" si="5"/>
        <v>64780</v>
      </c>
      <c r="E66" s="146">
        <f t="shared" si="5"/>
        <v>57479</v>
      </c>
      <c r="F66" s="146">
        <f t="shared" si="5"/>
        <v>2313</v>
      </c>
      <c r="G66" s="147">
        <f>I18</f>
        <v>8057</v>
      </c>
      <c r="H66" s="172">
        <f t="shared" si="4"/>
        <v>305657</v>
      </c>
    </row>
    <row r="67" spans="2:10" x14ac:dyDescent="0.2">
      <c r="B67" s="161" t="s">
        <v>48</v>
      </c>
      <c r="C67" s="146">
        <f t="shared" si="5"/>
        <v>114658</v>
      </c>
      <c r="D67" s="146">
        <f t="shared" si="5"/>
        <v>42516</v>
      </c>
      <c r="E67" s="146">
        <f t="shared" si="5"/>
        <v>37268</v>
      </c>
      <c r="F67" s="146">
        <f t="shared" si="5"/>
        <v>783</v>
      </c>
      <c r="G67" s="147">
        <v>0</v>
      </c>
      <c r="H67" s="172">
        <f t="shared" si="4"/>
        <v>195225</v>
      </c>
    </row>
    <row r="68" spans="2:10" x14ac:dyDescent="0.2">
      <c r="B68" s="161" t="s">
        <v>49</v>
      </c>
      <c r="C68" s="146">
        <f t="shared" si="5"/>
        <v>57133</v>
      </c>
      <c r="D68" s="146">
        <f t="shared" si="5"/>
        <v>21191</v>
      </c>
      <c r="E68" s="146">
        <f t="shared" si="5"/>
        <v>15821</v>
      </c>
      <c r="F68" s="146">
        <f t="shared" si="5"/>
        <v>298</v>
      </c>
      <c r="G68" s="147">
        <v>0</v>
      </c>
      <c r="H68" s="172">
        <f t="shared" si="4"/>
        <v>94443</v>
      </c>
    </row>
    <row r="69" spans="2:10" x14ac:dyDescent="0.2">
      <c r="B69" s="161" t="s">
        <v>31</v>
      </c>
      <c r="C69" s="146">
        <f t="shared" si="5"/>
        <v>79494</v>
      </c>
      <c r="D69" s="146">
        <f t="shared" si="5"/>
        <v>29485</v>
      </c>
      <c r="E69" s="146">
        <f t="shared" si="5"/>
        <v>28505</v>
      </c>
      <c r="F69" s="146">
        <f t="shared" si="5"/>
        <v>127</v>
      </c>
      <c r="G69" s="147">
        <v>0</v>
      </c>
      <c r="H69" s="172">
        <f t="shared" si="4"/>
        <v>137611</v>
      </c>
    </row>
    <row r="70" spans="2:10" x14ac:dyDescent="0.2">
      <c r="B70" s="161" t="s">
        <v>50</v>
      </c>
      <c r="C70" s="146">
        <f t="shared" ref="C70:F71" si="6">E22</f>
        <v>53841</v>
      </c>
      <c r="D70" s="146">
        <f t="shared" si="6"/>
        <v>20086</v>
      </c>
      <c r="E70" s="146">
        <f t="shared" si="6"/>
        <v>15731</v>
      </c>
      <c r="F70" s="146">
        <f t="shared" si="6"/>
        <v>322</v>
      </c>
      <c r="G70" s="160">
        <v>0</v>
      </c>
      <c r="H70" s="172">
        <f t="shared" si="4"/>
        <v>89980</v>
      </c>
    </row>
    <row r="71" spans="2:10" ht="13.5" thickBot="1" x14ac:dyDescent="0.25">
      <c r="B71" s="162" t="s">
        <v>51</v>
      </c>
      <c r="C71" s="148">
        <f t="shared" si="6"/>
        <v>164071</v>
      </c>
      <c r="D71" s="148">
        <f t="shared" si="6"/>
        <v>60194</v>
      </c>
      <c r="E71" s="148">
        <f t="shared" si="6"/>
        <v>37669</v>
      </c>
      <c r="F71" s="148">
        <f t="shared" si="6"/>
        <v>1246</v>
      </c>
      <c r="G71" s="149">
        <f>I23</f>
        <v>8543</v>
      </c>
      <c r="H71" s="173">
        <f t="shared" si="4"/>
        <v>271723</v>
      </c>
    </row>
    <row r="72" spans="2:10" s="235" customFormat="1" ht="21.75" customHeight="1" thickTop="1" thickBot="1" x14ac:dyDescent="0.3">
      <c r="B72" s="272" t="s">
        <v>52</v>
      </c>
      <c r="C72" s="274">
        <f t="shared" ref="C72:H72" si="7">SUM(C56:C71)</f>
        <v>2137432</v>
      </c>
      <c r="D72" s="274">
        <f t="shared" si="7"/>
        <v>792919</v>
      </c>
      <c r="E72" s="274">
        <f t="shared" si="7"/>
        <v>750298</v>
      </c>
      <c r="F72" s="274">
        <f t="shared" si="7"/>
        <v>14404</v>
      </c>
      <c r="G72" s="274">
        <f t="shared" si="7"/>
        <v>216611</v>
      </c>
      <c r="H72" s="275">
        <f t="shared" si="7"/>
        <v>3911664</v>
      </c>
      <c r="J72" s="236"/>
    </row>
    <row r="73" spans="2:10" x14ac:dyDescent="0.2">
      <c r="I73" s="154"/>
    </row>
    <row r="74" spans="2:10" ht="12" customHeight="1" x14ac:dyDescent="0.2">
      <c r="C74" s="154"/>
      <c r="D74" s="154"/>
      <c r="E74" s="154"/>
      <c r="F74" s="154"/>
      <c r="G74" s="154"/>
      <c r="H74" s="154"/>
    </row>
    <row r="75" spans="2:10" x14ac:dyDescent="0.2">
      <c r="F75" s="154"/>
      <c r="G75" s="154"/>
    </row>
    <row r="76" spans="2:10" x14ac:dyDescent="0.2">
      <c r="G76" s="154"/>
    </row>
  </sheetData>
  <mergeCells count="25">
    <mergeCell ref="G33:G34"/>
    <mergeCell ref="H33:H34"/>
    <mergeCell ref="B52:H52"/>
    <mergeCell ref="B54:B55"/>
    <mergeCell ref="C54:C55"/>
    <mergeCell ref="D54:D55"/>
    <mergeCell ref="E54:E55"/>
    <mergeCell ref="F54:F55"/>
    <mergeCell ref="G54:G55"/>
    <mergeCell ref="H54:H55"/>
    <mergeCell ref="B33:B34"/>
    <mergeCell ref="C33:C34"/>
    <mergeCell ref="D33:D34"/>
    <mergeCell ref="E33:E34"/>
    <mergeCell ref="F33:F34"/>
    <mergeCell ref="J7:J8"/>
    <mergeCell ref="B3:I3"/>
    <mergeCell ref="I7:I8"/>
    <mergeCell ref="G7:G8"/>
    <mergeCell ref="H7:H8"/>
    <mergeCell ref="C7:C8"/>
    <mergeCell ref="B7:B8"/>
    <mergeCell ref="F7:F8"/>
    <mergeCell ref="D7:D8"/>
    <mergeCell ref="E7:E8"/>
  </mergeCells>
  <phoneticPr fontId="2" type="noConversion"/>
  <pageMargins left="0.81" right="0.23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3:Q321"/>
  <sheetViews>
    <sheetView zoomScaleNormal="100" workbookViewId="0"/>
  </sheetViews>
  <sheetFormatPr defaultRowHeight="12.75" x14ac:dyDescent="0.2"/>
  <cols>
    <col min="1" max="1" width="5.42578125" style="5" customWidth="1"/>
    <col min="2" max="2" width="25.28515625" style="5" customWidth="1"/>
    <col min="3" max="3" width="14.42578125" style="5" customWidth="1"/>
    <col min="4" max="4" width="13.28515625" style="5" customWidth="1"/>
    <col min="5" max="5" width="12.42578125" style="5" customWidth="1"/>
    <col min="6" max="6" width="11.42578125" style="5" customWidth="1"/>
    <col min="7" max="7" width="10.140625" style="5" customWidth="1"/>
    <col min="8" max="9" width="10.85546875" style="5" customWidth="1"/>
    <col min="10" max="10" width="12" style="5" customWidth="1"/>
    <col min="11" max="11" width="12.5703125" style="5" customWidth="1"/>
    <col min="12" max="12" width="13.5703125" style="5" customWidth="1"/>
    <col min="13" max="16384" width="9.140625" style="5"/>
  </cols>
  <sheetData>
    <row r="3" spans="2:9" ht="18" x14ac:dyDescent="0.25">
      <c r="B3" s="237" t="s">
        <v>12</v>
      </c>
      <c r="I3" s="5" t="s">
        <v>468</v>
      </c>
    </row>
    <row r="4" spans="2:9" ht="7.5" customHeight="1" x14ac:dyDescent="0.2"/>
    <row r="5" spans="2:9" s="290" customFormat="1" ht="22.5" customHeight="1" thickBot="1" x14ac:dyDescent="0.3">
      <c r="B5" s="878" t="s">
        <v>13</v>
      </c>
      <c r="C5" s="879"/>
      <c r="D5" s="879"/>
      <c r="E5" s="880"/>
    </row>
    <row r="6" spans="2:9" ht="13.5" thickTop="1" x14ac:dyDescent="0.2">
      <c r="B6" s="884" t="s">
        <v>26</v>
      </c>
      <c r="C6" s="885"/>
      <c r="D6" s="886"/>
      <c r="E6" s="309">
        <v>42484</v>
      </c>
    </row>
    <row r="7" spans="2:9" x14ac:dyDescent="0.2">
      <c r="B7" s="895" t="s">
        <v>428</v>
      </c>
      <c r="C7" s="809"/>
      <c r="D7" s="810"/>
      <c r="E7" s="238">
        <v>16945</v>
      </c>
    </row>
    <row r="8" spans="2:9" x14ac:dyDescent="0.2">
      <c r="B8" s="895" t="s">
        <v>28</v>
      </c>
      <c r="C8" s="809"/>
      <c r="D8" s="810"/>
      <c r="E8" s="238">
        <v>14463</v>
      </c>
    </row>
    <row r="9" spans="2:9" s="70" customFormat="1" x14ac:dyDescent="0.25">
      <c r="B9" s="866" t="s">
        <v>287</v>
      </c>
      <c r="C9" s="867"/>
      <c r="D9" s="868"/>
      <c r="E9" s="239">
        <v>2</v>
      </c>
    </row>
    <row r="10" spans="2:9" s="70" customFormat="1" ht="13.5" thickBot="1" x14ac:dyDescent="0.3">
      <c r="B10" s="310" t="s">
        <v>418</v>
      </c>
      <c r="C10" s="311"/>
      <c r="D10" s="312"/>
      <c r="E10" s="313">
        <v>4335</v>
      </c>
    </row>
    <row r="11" spans="2:9" s="290" customFormat="1" ht="16.5" customHeight="1" thickTop="1" x14ac:dyDescent="0.25">
      <c r="B11" s="892" t="s">
        <v>23</v>
      </c>
      <c r="C11" s="893"/>
      <c r="D11" s="894"/>
      <c r="E11" s="301">
        <f>SUM(E6:E10)</f>
        <v>78229</v>
      </c>
    </row>
    <row r="12" spans="2:9" ht="7.5" customHeight="1" x14ac:dyDescent="0.2"/>
    <row r="13" spans="2:9" s="245" customFormat="1" ht="83.25" customHeight="1" thickBot="1" x14ac:dyDescent="0.3">
      <c r="B13" s="306" t="s">
        <v>14</v>
      </c>
      <c r="C13" s="307" t="s">
        <v>356</v>
      </c>
      <c r="D13" s="307" t="s">
        <v>357</v>
      </c>
      <c r="E13" s="307" t="s">
        <v>359</v>
      </c>
      <c r="F13" s="307" t="s">
        <v>360</v>
      </c>
      <c r="G13" s="307" t="s">
        <v>358</v>
      </c>
      <c r="H13" s="307" t="s">
        <v>361</v>
      </c>
      <c r="I13" s="308" t="s">
        <v>23</v>
      </c>
    </row>
    <row r="14" spans="2:9" ht="13.5" thickTop="1" x14ac:dyDescent="0.2">
      <c r="B14" s="304" t="s">
        <v>15</v>
      </c>
      <c r="C14" s="305">
        <v>262473</v>
      </c>
      <c r="D14" s="305">
        <v>489042</v>
      </c>
      <c r="E14" s="305">
        <v>28879</v>
      </c>
      <c r="F14" s="305">
        <v>41364</v>
      </c>
      <c r="G14" s="305">
        <v>77863</v>
      </c>
      <c r="H14" s="305">
        <v>0</v>
      </c>
      <c r="I14" s="305">
        <f t="shared" ref="I14:I23" si="0">C14+D14+E14+F14+G14+H14</f>
        <v>899621</v>
      </c>
    </row>
    <row r="15" spans="2:9" x14ac:dyDescent="0.2">
      <c r="B15" s="291" t="s">
        <v>836</v>
      </c>
      <c r="C15" s="292">
        <v>90846</v>
      </c>
      <c r="D15" s="292">
        <v>173811</v>
      </c>
      <c r="E15" s="292">
        <v>10071</v>
      </c>
      <c r="F15" s="292">
        <v>14281</v>
      </c>
      <c r="G15" s="292">
        <v>27581</v>
      </c>
      <c r="H15" s="292">
        <v>0</v>
      </c>
      <c r="I15" s="292">
        <f t="shared" si="0"/>
        <v>316590</v>
      </c>
    </row>
    <row r="16" spans="2:9" x14ac:dyDescent="0.2">
      <c r="B16" s="291" t="s">
        <v>16</v>
      </c>
      <c r="C16" s="292">
        <f t="shared" ref="C16:H16" si="1">SUM(C17:C21)</f>
        <v>81707</v>
      </c>
      <c r="D16" s="292">
        <f t="shared" si="1"/>
        <v>177583</v>
      </c>
      <c r="E16" s="292">
        <f t="shared" si="1"/>
        <v>8097</v>
      </c>
      <c r="F16" s="292">
        <f t="shared" si="1"/>
        <v>13100</v>
      </c>
      <c r="G16" s="292">
        <f t="shared" si="1"/>
        <v>11141</v>
      </c>
      <c r="H16" s="292">
        <f t="shared" si="1"/>
        <v>603</v>
      </c>
      <c r="I16" s="292">
        <f t="shared" si="0"/>
        <v>292231</v>
      </c>
    </row>
    <row r="17" spans="2:9" x14ac:dyDescent="0.2">
      <c r="B17" s="246" t="s">
        <v>17</v>
      </c>
      <c r="C17" s="247">
        <v>97</v>
      </c>
      <c r="D17" s="247">
        <v>140</v>
      </c>
      <c r="E17" s="247">
        <v>0</v>
      </c>
      <c r="F17" s="247">
        <v>0</v>
      </c>
      <c r="G17" s="247">
        <v>0</v>
      </c>
      <c r="H17" s="247">
        <v>0</v>
      </c>
      <c r="I17" s="247">
        <f t="shared" si="0"/>
        <v>237</v>
      </c>
    </row>
    <row r="18" spans="2:9" x14ac:dyDescent="0.2">
      <c r="B18" s="246" t="s">
        <v>25</v>
      </c>
      <c r="C18" s="247">
        <v>36134</v>
      </c>
      <c r="D18" s="247">
        <v>87184</v>
      </c>
      <c r="E18" s="247">
        <v>1162</v>
      </c>
      <c r="F18" s="247">
        <v>1750</v>
      </c>
      <c r="G18" s="247">
        <v>3853</v>
      </c>
      <c r="H18" s="247">
        <v>0</v>
      </c>
      <c r="I18" s="247">
        <f t="shared" si="0"/>
        <v>130083</v>
      </c>
    </row>
    <row r="19" spans="2:9" x14ac:dyDescent="0.2">
      <c r="B19" s="246" t="s">
        <v>18</v>
      </c>
      <c r="C19" s="247">
        <v>16474</v>
      </c>
      <c r="D19" s="247">
        <v>37404</v>
      </c>
      <c r="E19" s="247">
        <v>2800</v>
      </c>
      <c r="F19" s="247">
        <v>4200</v>
      </c>
      <c r="G19" s="247">
        <v>4147</v>
      </c>
      <c r="H19" s="247">
        <v>603</v>
      </c>
      <c r="I19" s="247">
        <f t="shared" si="0"/>
        <v>65628</v>
      </c>
    </row>
    <row r="20" spans="2:9" x14ac:dyDescent="0.2">
      <c r="B20" s="246" t="s">
        <v>24</v>
      </c>
      <c r="C20" s="247">
        <v>10562</v>
      </c>
      <c r="D20" s="247">
        <v>17100</v>
      </c>
      <c r="E20" s="247">
        <v>1465</v>
      </c>
      <c r="F20" s="247">
        <v>2198</v>
      </c>
      <c r="G20" s="247">
        <v>0</v>
      </c>
      <c r="H20" s="247">
        <v>0</v>
      </c>
      <c r="I20" s="247">
        <f t="shared" si="0"/>
        <v>31325</v>
      </c>
    </row>
    <row r="21" spans="2:9" x14ac:dyDescent="0.2">
      <c r="B21" s="246" t="s">
        <v>21</v>
      </c>
      <c r="C21" s="247">
        <v>18440</v>
      </c>
      <c r="D21" s="247">
        <v>35755</v>
      </c>
      <c r="E21" s="247">
        <v>2670</v>
      </c>
      <c r="F21" s="247">
        <v>4952</v>
      </c>
      <c r="G21" s="247">
        <v>3141</v>
      </c>
      <c r="H21" s="247">
        <v>0</v>
      </c>
      <c r="I21" s="247">
        <f t="shared" si="0"/>
        <v>64958</v>
      </c>
    </row>
    <row r="22" spans="2:9" ht="13.5" thickBot="1" x14ac:dyDescent="0.25">
      <c r="B22" s="302" t="s">
        <v>22</v>
      </c>
      <c r="C22" s="303">
        <v>5570</v>
      </c>
      <c r="D22" s="303">
        <v>3125</v>
      </c>
      <c r="E22" s="303">
        <v>189</v>
      </c>
      <c r="F22" s="303">
        <v>0</v>
      </c>
      <c r="G22" s="303">
        <v>1590</v>
      </c>
      <c r="H22" s="303">
        <v>116.2</v>
      </c>
      <c r="I22" s="303">
        <f t="shared" si="0"/>
        <v>10590.2</v>
      </c>
    </row>
    <row r="23" spans="2:9" ht="18.75" customHeight="1" thickTop="1" x14ac:dyDescent="0.2">
      <c r="B23" s="300" t="s">
        <v>23</v>
      </c>
      <c r="C23" s="301">
        <f t="shared" ref="C23:H23" si="2">C14+C15+C16+C22</f>
        <v>440596</v>
      </c>
      <c r="D23" s="301">
        <f t="shared" si="2"/>
        <v>843561</v>
      </c>
      <c r="E23" s="301">
        <f t="shared" si="2"/>
        <v>47236</v>
      </c>
      <c r="F23" s="301">
        <f t="shared" si="2"/>
        <v>68745</v>
      </c>
      <c r="G23" s="301">
        <f t="shared" si="2"/>
        <v>118175</v>
      </c>
      <c r="H23" s="301">
        <f t="shared" si="2"/>
        <v>719.2</v>
      </c>
      <c r="I23" s="301">
        <f t="shared" si="0"/>
        <v>1519032.2</v>
      </c>
    </row>
    <row r="24" spans="2:9" ht="18.75" customHeight="1" x14ac:dyDescent="0.2">
      <c r="G24" s="248"/>
    </row>
    <row r="27" spans="2:9" ht="18" x14ac:dyDescent="0.25">
      <c r="B27" s="237" t="s">
        <v>54</v>
      </c>
    </row>
    <row r="28" spans="2:9" ht="7.5" customHeight="1" x14ac:dyDescent="0.2"/>
    <row r="29" spans="2:9" s="290" customFormat="1" ht="16.5" customHeight="1" thickBot="1" x14ac:dyDescent="0.3">
      <c r="B29" s="878" t="s">
        <v>13</v>
      </c>
      <c r="C29" s="879"/>
      <c r="D29" s="879"/>
      <c r="E29" s="880"/>
    </row>
    <row r="30" spans="2:9" ht="13.5" thickTop="1" x14ac:dyDescent="0.2">
      <c r="B30" s="884" t="s">
        <v>26</v>
      </c>
      <c r="C30" s="885"/>
      <c r="D30" s="886"/>
      <c r="E30" s="309">
        <v>2630</v>
      </c>
    </row>
    <row r="31" spans="2:9" x14ac:dyDescent="0.2">
      <c r="B31" s="895" t="s">
        <v>428</v>
      </c>
      <c r="C31" s="809"/>
      <c r="D31" s="810"/>
      <c r="E31" s="238">
        <v>7589</v>
      </c>
    </row>
    <row r="32" spans="2:9" x14ac:dyDescent="0.2">
      <c r="B32" s="895" t="s">
        <v>28</v>
      </c>
      <c r="C32" s="809"/>
      <c r="D32" s="810"/>
      <c r="E32" s="238">
        <v>8694</v>
      </c>
    </row>
    <row r="33" spans="2:9" s="70" customFormat="1" x14ac:dyDescent="0.25">
      <c r="B33" s="866" t="s">
        <v>29</v>
      </c>
      <c r="C33" s="867"/>
      <c r="D33" s="868"/>
      <c r="E33" s="239">
        <v>0</v>
      </c>
    </row>
    <row r="34" spans="2:9" s="70" customFormat="1" ht="13.5" thickBot="1" x14ac:dyDescent="0.3">
      <c r="B34" s="310" t="s">
        <v>130</v>
      </c>
      <c r="C34" s="311"/>
      <c r="D34" s="312"/>
      <c r="E34" s="313">
        <v>1668</v>
      </c>
    </row>
    <row r="35" spans="2:9" s="290" customFormat="1" ht="18.75" customHeight="1" thickTop="1" x14ac:dyDescent="0.25">
      <c r="B35" s="892" t="s">
        <v>23</v>
      </c>
      <c r="C35" s="893"/>
      <c r="D35" s="894"/>
      <c r="E35" s="301">
        <f>SUM(E30:E34)</f>
        <v>20581</v>
      </c>
    </row>
    <row r="36" spans="2:9" ht="7.5" customHeight="1" x14ac:dyDescent="0.2"/>
    <row r="37" spans="2:9" s="245" customFormat="1" ht="84.75" thickBot="1" x14ac:dyDescent="0.3">
      <c r="B37" s="306" t="s">
        <v>14</v>
      </c>
      <c r="C37" s="307" t="s">
        <v>356</v>
      </c>
      <c r="D37" s="307" t="s">
        <v>357</v>
      </c>
      <c r="E37" s="307" t="s">
        <v>359</v>
      </c>
      <c r="F37" s="307" t="s">
        <v>360</v>
      </c>
      <c r="G37" s="307" t="s">
        <v>358</v>
      </c>
      <c r="H37" s="307" t="s">
        <v>361</v>
      </c>
      <c r="I37" s="308" t="s">
        <v>23</v>
      </c>
    </row>
    <row r="38" spans="2:9" ht="13.5" thickTop="1" x14ac:dyDescent="0.2">
      <c r="B38" s="304" t="s">
        <v>15</v>
      </c>
      <c r="C38" s="305">
        <v>194563</v>
      </c>
      <c r="D38" s="305">
        <v>214219</v>
      </c>
      <c r="E38" s="305">
        <v>20655</v>
      </c>
      <c r="F38" s="305">
        <v>20655</v>
      </c>
      <c r="G38" s="305">
        <v>37751</v>
      </c>
      <c r="H38" s="305">
        <v>0</v>
      </c>
      <c r="I38" s="305">
        <f>C38+D38+E38+F38+G38+H38</f>
        <v>487843</v>
      </c>
    </row>
    <row r="39" spans="2:9" x14ac:dyDescent="0.2">
      <c r="B39" s="291" t="s">
        <v>836</v>
      </c>
      <c r="C39" s="292">
        <v>69000</v>
      </c>
      <c r="D39" s="292">
        <v>75874</v>
      </c>
      <c r="E39" s="292">
        <v>7558</v>
      </c>
      <c r="F39" s="292">
        <v>7558</v>
      </c>
      <c r="G39" s="292">
        <v>13816</v>
      </c>
      <c r="H39" s="292">
        <v>0</v>
      </c>
      <c r="I39" s="292">
        <f>C39+D39+E39+F39+G39+H39</f>
        <v>173806</v>
      </c>
    </row>
    <row r="40" spans="2:9" x14ac:dyDescent="0.2">
      <c r="B40" s="291" t="s">
        <v>16</v>
      </c>
      <c r="C40" s="292">
        <f t="shared" ref="C40:H40" si="3">SUM(C41:C46)</f>
        <v>39871</v>
      </c>
      <c r="D40" s="292">
        <f t="shared" si="3"/>
        <v>57763</v>
      </c>
      <c r="E40" s="292">
        <f t="shared" si="3"/>
        <v>11943</v>
      </c>
      <c r="F40" s="292">
        <f t="shared" si="3"/>
        <v>11943</v>
      </c>
      <c r="G40" s="292">
        <f t="shared" si="3"/>
        <v>8679</v>
      </c>
      <c r="H40" s="292">
        <f t="shared" si="3"/>
        <v>614</v>
      </c>
      <c r="I40" s="292">
        <f>C40+D40+E40+F40+G40+H40</f>
        <v>130813</v>
      </c>
    </row>
    <row r="41" spans="2:9" x14ac:dyDescent="0.2">
      <c r="B41" s="246" t="s">
        <v>17</v>
      </c>
      <c r="C41" s="247">
        <v>298</v>
      </c>
      <c r="D41" s="247">
        <v>298</v>
      </c>
      <c r="E41" s="247">
        <v>0</v>
      </c>
      <c r="F41" s="247">
        <v>0</v>
      </c>
      <c r="G41" s="247">
        <v>0</v>
      </c>
      <c r="H41" s="247">
        <v>0</v>
      </c>
      <c r="I41" s="247">
        <f>C41+D41+E41+F41+G41+H41</f>
        <v>596</v>
      </c>
    </row>
    <row r="42" spans="2:9" x14ac:dyDescent="0.2">
      <c r="B42" s="246" t="s">
        <v>25</v>
      </c>
      <c r="C42" s="247">
        <v>14084</v>
      </c>
      <c r="D42" s="247">
        <v>19070</v>
      </c>
      <c r="E42" s="247">
        <v>6206</v>
      </c>
      <c r="F42" s="247">
        <v>6206</v>
      </c>
      <c r="G42" s="247">
        <v>2000</v>
      </c>
      <c r="H42" s="247">
        <v>0</v>
      </c>
      <c r="I42" s="247">
        <f t="shared" ref="I42:I46" si="4">C42+D42+E42+F42+G42+H42</f>
        <v>47566</v>
      </c>
    </row>
    <row r="43" spans="2:9" x14ac:dyDescent="0.2">
      <c r="B43" s="246" t="s">
        <v>18</v>
      </c>
      <c r="C43" s="247">
        <v>7429</v>
      </c>
      <c r="D43" s="247">
        <v>13153</v>
      </c>
      <c r="E43" s="247">
        <v>369</v>
      </c>
      <c r="F43" s="247">
        <v>369</v>
      </c>
      <c r="G43" s="247">
        <v>1399</v>
      </c>
      <c r="H43" s="247">
        <v>614</v>
      </c>
      <c r="I43" s="247">
        <f t="shared" si="4"/>
        <v>23333</v>
      </c>
    </row>
    <row r="44" spans="2:9" x14ac:dyDescent="0.2">
      <c r="B44" s="246" t="s">
        <v>24</v>
      </c>
      <c r="C44" s="247">
        <v>607</v>
      </c>
      <c r="D44" s="247">
        <v>5507</v>
      </c>
      <c r="E44" s="247">
        <v>3507</v>
      </c>
      <c r="F44" s="247">
        <v>3507</v>
      </c>
      <c r="G44" s="247">
        <v>3999</v>
      </c>
      <c r="H44" s="247">
        <v>0</v>
      </c>
      <c r="I44" s="247">
        <f t="shared" si="4"/>
        <v>17127</v>
      </c>
    </row>
    <row r="45" spans="2:9" x14ac:dyDescent="0.2">
      <c r="B45" s="249" t="s">
        <v>20</v>
      </c>
      <c r="C45" s="250">
        <v>36</v>
      </c>
      <c r="D45" s="250">
        <v>36</v>
      </c>
      <c r="E45" s="250">
        <v>0</v>
      </c>
      <c r="F45" s="250">
        <v>0</v>
      </c>
      <c r="G45" s="294">
        <v>0</v>
      </c>
      <c r="H45" s="294">
        <v>0</v>
      </c>
      <c r="I45" s="247">
        <f t="shared" si="4"/>
        <v>72</v>
      </c>
    </row>
    <row r="46" spans="2:9" x14ac:dyDescent="0.2">
      <c r="B46" s="246" t="s">
        <v>21</v>
      </c>
      <c r="C46" s="247">
        <v>17417</v>
      </c>
      <c r="D46" s="247">
        <v>19699</v>
      </c>
      <c r="E46" s="247">
        <v>1861</v>
      </c>
      <c r="F46" s="247">
        <v>1861</v>
      </c>
      <c r="G46" s="247">
        <v>1281</v>
      </c>
      <c r="H46" s="247">
        <v>0</v>
      </c>
      <c r="I46" s="247">
        <f t="shared" si="4"/>
        <v>42119</v>
      </c>
    </row>
    <row r="47" spans="2:9" x14ac:dyDescent="0.2">
      <c r="B47" s="291" t="s">
        <v>22</v>
      </c>
      <c r="C47" s="292">
        <v>813</v>
      </c>
      <c r="D47" s="292">
        <v>871</v>
      </c>
      <c r="E47" s="292">
        <v>1879</v>
      </c>
      <c r="F47" s="292">
        <v>1879</v>
      </c>
      <c r="G47" s="292">
        <v>214</v>
      </c>
      <c r="H47" s="292">
        <v>0</v>
      </c>
      <c r="I47" s="292">
        <f>C47+D47+E47+F47+G47+H47</f>
        <v>5656</v>
      </c>
    </row>
    <row r="48" spans="2:9" ht="13.5" thickBot="1" x14ac:dyDescent="0.25">
      <c r="B48" s="302" t="s">
        <v>869</v>
      </c>
      <c r="C48" s="303">
        <v>0</v>
      </c>
      <c r="D48" s="303">
        <v>21558</v>
      </c>
      <c r="E48" s="303">
        <v>0</v>
      </c>
      <c r="F48" s="303">
        <v>0</v>
      </c>
      <c r="G48" s="303">
        <v>0</v>
      </c>
      <c r="H48" s="303">
        <v>0</v>
      </c>
      <c r="I48" s="303">
        <f>C48+D48+E48+F48+G48+H48</f>
        <v>21558</v>
      </c>
    </row>
    <row r="49" spans="2:11" ht="22.5" customHeight="1" thickTop="1" x14ac:dyDescent="0.2">
      <c r="B49" s="300" t="s">
        <v>23</v>
      </c>
      <c r="C49" s="301">
        <f>C38+C39+C40+C47+C48</f>
        <v>304247</v>
      </c>
      <c r="D49" s="301">
        <f>D38+D39+D40+D47+D48</f>
        <v>370285</v>
      </c>
      <c r="E49" s="301">
        <f>E38+E39+E40+E47+E48</f>
        <v>42035</v>
      </c>
      <c r="F49" s="301">
        <f>F38+F39+F40+F47+F48</f>
        <v>42035</v>
      </c>
      <c r="G49" s="301">
        <f>G38+G39+G40+G47</f>
        <v>60460</v>
      </c>
      <c r="H49" s="301">
        <f>H38+H39+H40+H47</f>
        <v>614</v>
      </c>
      <c r="I49" s="301">
        <f>I38+I39+I40+I47+I48</f>
        <v>819676</v>
      </c>
      <c r="K49" s="255"/>
    </row>
    <row r="51" spans="2:11" x14ac:dyDescent="0.2">
      <c r="B51" s="251"/>
      <c r="C51" s="252"/>
      <c r="D51" s="252"/>
      <c r="E51" s="252"/>
    </row>
    <row r="52" spans="2:11" x14ac:dyDescent="0.2">
      <c r="B52" s="251"/>
      <c r="C52" s="252"/>
      <c r="D52" s="252"/>
      <c r="E52" s="252"/>
    </row>
    <row r="53" spans="2:11" x14ac:dyDescent="0.2">
      <c r="B53" s="251"/>
      <c r="C53" s="252"/>
      <c r="D53" s="252"/>
      <c r="E53" s="252"/>
    </row>
    <row r="54" spans="2:11" x14ac:dyDescent="0.2">
      <c r="B54" s="251"/>
      <c r="C54" s="252"/>
      <c r="D54" s="252"/>
      <c r="E54" s="252"/>
    </row>
    <row r="55" spans="2:11" x14ac:dyDescent="0.2">
      <c r="B55" s="251"/>
      <c r="C55" s="252"/>
      <c r="D55" s="252"/>
      <c r="E55" s="252"/>
    </row>
    <row r="56" spans="2:11" x14ac:dyDescent="0.2">
      <c r="B56" s="251"/>
      <c r="C56" s="252"/>
      <c r="D56" s="252"/>
      <c r="E56" s="252"/>
    </row>
    <row r="58" spans="2:11" ht="18" x14ac:dyDescent="0.25">
      <c r="B58" s="237" t="s">
        <v>55</v>
      </c>
    </row>
    <row r="59" spans="2:11" ht="7.5" customHeight="1" x14ac:dyDescent="0.2"/>
    <row r="60" spans="2:11" s="290" customFormat="1" ht="17.25" customHeight="1" thickBot="1" x14ac:dyDescent="0.3">
      <c r="B60" s="878" t="s">
        <v>13</v>
      </c>
      <c r="C60" s="879"/>
      <c r="D60" s="879"/>
      <c r="E60" s="880"/>
    </row>
    <row r="61" spans="2:11" ht="13.5" thickTop="1" x14ac:dyDescent="0.2">
      <c r="B61" s="884" t="s">
        <v>26</v>
      </c>
      <c r="C61" s="885"/>
      <c r="D61" s="886"/>
      <c r="E61" s="309">
        <v>8274</v>
      </c>
    </row>
    <row r="62" spans="2:11" x14ac:dyDescent="0.2">
      <c r="B62" s="895" t="s">
        <v>428</v>
      </c>
      <c r="C62" s="809"/>
      <c r="D62" s="810"/>
      <c r="E62" s="238">
        <v>31976</v>
      </c>
    </row>
    <row r="63" spans="2:11" x14ac:dyDescent="0.2">
      <c r="B63" s="895" t="s">
        <v>28</v>
      </c>
      <c r="C63" s="809"/>
      <c r="D63" s="810"/>
      <c r="E63" s="238">
        <v>6478</v>
      </c>
    </row>
    <row r="64" spans="2:11" s="70" customFormat="1" x14ac:dyDescent="0.25">
      <c r="B64" s="866" t="s">
        <v>287</v>
      </c>
      <c r="C64" s="867"/>
      <c r="D64" s="868"/>
      <c r="E64" s="239">
        <v>2</v>
      </c>
    </row>
    <row r="65" spans="2:9" x14ac:dyDescent="0.2">
      <c r="B65" s="243" t="s">
        <v>288</v>
      </c>
      <c r="C65" s="68"/>
      <c r="D65" s="69"/>
      <c r="E65" s="244">
        <v>2761</v>
      </c>
    </row>
    <row r="66" spans="2:9" x14ac:dyDescent="0.2">
      <c r="B66" s="243" t="s">
        <v>429</v>
      </c>
      <c r="C66" s="68"/>
      <c r="D66" s="69"/>
      <c r="E66" s="244">
        <v>938</v>
      </c>
    </row>
    <row r="67" spans="2:9" ht="13.5" thickBot="1" x14ac:dyDescent="0.25">
      <c r="B67" s="314" t="s">
        <v>130</v>
      </c>
      <c r="C67" s="212"/>
      <c r="D67" s="213"/>
      <c r="E67" s="315">
        <v>5418</v>
      </c>
    </row>
    <row r="68" spans="2:9" ht="18.75" customHeight="1" thickTop="1" x14ac:dyDescent="0.2">
      <c r="B68" s="892" t="s">
        <v>23</v>
      </c>
      <c r="C68" s="893"/>
      <c r="D68" s="894"/>
      <c r="E68" s="301">
        <f>SUM(E61:E67)</f>
        <v>55847</v>
      </c>
    </row>
    <row r="69" spans="2:9" ht="9" customHeight="1" x14ac:dyDescent="0.2"/>
    <row r="70" spans="2:9" s="245" customFormat="1" ht="87" customHeight="1" thickBot="1" x14ac:dyDescent="0.3">
      <c r="B70" s="306" t="s">
        <v>14</v>
      </c>
      <c r="C70" s="307" t="s">
        <v>356</v>
      </c>
      <c r="D70" s="307" t="s">
        <v>357</v>
      </c>
      <c r="E70" s="307" t="s">
        <v>359</v>
      </c>
      <c r="F70" s="307" t="s">
        <v>360</v>
      </c>
      <c r="G70" s="307" t="s">
        <v>358</v>
      </c>
      <c r="H70" s="307" t="s">
        <v>361</v>
      </c>
      <c r="I70" s="308" t="s">
        <v>23</v>
      </c>
    </row>
    <row r="71" spans="2:9" ht="13.5" thickTop="1" x14ac:dyDescent="0.2">
      <c r="B71" s="304" t="s">
        <v>15</v>
      </c>
      <c r="C71" s="305">
        <v>127670</v>
      </c>
      <c r="D71" s="305">
        <v>137954</v>
      </c>
      <c r="E71" s="305">
        <v>24828</v>
      </c>
      <c r="F71" s="305">
        <v>24649</v>
      </c>
      <c r="G71" s="305">
        <v>36063</v>
      </c>
      <c r="H71" s="305">
        <v>0</v>
      </c>
      <c r="I71" s="305">
        <f t="shared" ref="I71:I79" si="5">C71+D71+E71+F71+G71+H71</f>
        <v>351164</v>
      </c>
    </row>
    <row r="72" spans="2:9" x14ac:dyDescent="0.2">
      <c r="B72" s="291" t="s">
        <v>836</v>
      </c>
      <c r="C72" s="292">
        <v>44406</v>
      </c>
      <c r="D72" s="292">
        <v>49679</v>
      </c>
      <c r="E72" s="292">
        <v>8317</v>
      </c>
      <c r="F72" s="292">
        <v>8496</v>
      </c>
      <c r="G72" s="292">
        <v>12487</v>
      </c>
      <c r="H72" s="292">
        <v>0</v>
      </c>
      <c r="I72" s="292">
        <f t="shared" si="5"/>
        <v>123385</v>
      </c>
    </row>
    <row r="73" spans="2:9" x14ac:dyDescent="0.2">
      <c r="B73" s="291" t="s">
        <v>16</v>
      </c>
      <c r="C73" s="292">
        <f t="shared" ref="C73:H73" si="6">SUM(C74:C78)</f>
        <v>25832</v>
      </c>
      <c r="D73" s="292">
        <f t="shared" si="6"/>
        <v>63941</v>
      </c>
      <c r="E73" s="292">
        <f t="shared" si="6"/>
        <v>37080</v>
      </c>
      <c r="F73" s="292">
        <f t="shared" si="6"/>
        <v>29604</v>
      </c>
      <c r="G73" s="292">
        <f t="shared" si="6"/>
        <v>7584</v>
      </c>
      <c r="H73" s="292">
        <f t="shared" si="6"/>
        <v>381</v>
      </c>
      <c r="I73" s="292">
        <f t="shared" si="5"/>
        <v>164422</v>
      </c>
    </row>
    <row r="74" spans="2:9" x14ac:dyDescent="0.2">
      <c r="B74" s="246" t="s">
        <v>17</v>
      </c>
      <c r="C74" s="247">
        <v>90</v>
      </c>
      <c r="D74" s="247">
        <v>21</v>
      </c>
      <c r="E74" s="247">
        <v>0</v>
      </c>
      <c r="F74" s="247">
        <v>0</v>
      </c>
      <c r="G74" s="247">
        <v>0</v>
      </c>
      <c r="H74" s="247">
        <v>0</v>
      </c>
      <c r="I74" s="247">
        <f t="shared" si="5"/>
        <v>111</v>
      </c>
    </row>
    <row r="75" spans="2:9" x14ac:dyDescent="0.2">
      <c r="B75" s="246" t="s">
        <v>25</v>
      </c>
      <c r="C75" s="247">
        <v>8137</v>
      </c>
      <c r="D75" s="247">
        <v>45584</v>
      </c>
      <c r="E75" s="247">
        <v>13785</v>
      </c>
      <c r="F75" s="247">
        <v>14850</v>
      </c>
      <c r="G75" s="247">
        <v>2000</v>
      </c>
      <c r="H75" s="247">
        <v>0</v>
      </c>
      <c r="I75" s="247">
        <f t="shared" si="5"/>
        <v>84356</v>
      </c>
    </row>
    <row r="76" spans="2:9" x14ac:dyDescent="0.2">
      <c r="B76" s="246" t="s">
        <v>18</v>
      </c>
      <c r="C76" s="247">
        <v>7667</v>
      </c>
      <c r="D76" s="247">
        <v>11031</v>
      </c>
      <c r="E76" s="247">
        <v>15207</v>
      </c>
      <c r="F76" s="247">
        <v>7284</v>
      </c>
      <c r="G76" s="247">
        <v>3584</v>
      </c>
      <c r="H76" s="247">
        <v>381</v>
      </c>
      <c r="I76" s="247">
        <f t="shared" si="5"/>
        <v>45154</v>
      </c>
    </row>
    <row r="77" spans="2:9" x14ac:dyDescent="0.2">
      <c r="B77" s="246" t="s">
        <v>24</v>
      </c>
      <c r="C77" s="247">
        <v>1065</v>
      </c>
      <c r="D77" s="247">
        <v>1980</v>
      </c>
      <c r="E77" s="247">
        <v>4088</v>
      </c>
      <c r="F77" s="247">
        <v>3470</v>
      </c>
      <c r="G77" s="247">
        <v>0</v>
      </c>
      <c r="H77" s="247">
        <v>0</v>
      </c>
      <c r="I77" s="247">
        <f t="shared" si="5"/>
        <v>10603</v>
      </c>
    </row>
    <row r="78" spans="2:9" x14ac:dyDescent="0.2">
      <c r="B78" s="246" t="s">
        <v>21</v>
      </c>
      <c r="C78" s="247">
        <v>8873</v>
      </c>
      <c r="D78" s="247">
        <v>5325</v>
      </c>
      <c r="E78" s="247">
        <v>4000</v>
      </c>
      <c r="F78" s="247">
        <v>4000</v>
      </c>
      <c r="G78" s="247">
        <v>2000</v>
      </c>
      <c r="H78" s="247">
        <v>0</v>
      </c>
      <c r="I78" s="247">
        <f t="shared" si="5"/>
        <v>24198</v>
      </c>
    </row>
    <row r="79" spans="2:9" ht="13.5" thickBot="1" x14ac:dyDescent="0.25">
      <c r="B79" s="302" t="s">
        <v>22</v>
      </c>
      <c r="C79" s="303">
        <v>225</v>
      </c>
      <c r="D79" s="303">
        <v>300</v>
      </c>
      <c r="E79" s="303">
        <v>0</v>
      </c>
      <c r="F79" s="303">
        <v>76</v>
      </c>
      <c r="G79" s="303">
        <v>109</v>
      </c>
      <c r="H79" s="303">
        <v>0</v>
      </c>
      <c r="I79" s="303">
        <f t="shared" si="5"/>
        <v>710</v>
      </c>
    </row>
    <row r="80" spans="2:9" ht="22.5" customHeight="1" thickTop="1" x14ac:dyDescent="0.2">
      <c r="B80" s="316" t="s">
        <v>23</v>
      </c>
      <c r="C80" s="317">
        <f>C71+C72+C73+C79</f>
        <v>198133</v>
      </c>
      <c r="D80" s="317">
        <f>D71+D72+D73+D79</f>
        <v>251874</v>
      </c>
      <c r="E80" s="317">
        <f t="shared" ref="E80:I80" si="7">E71+E72+E73+E79</f>
        <v>70225</v>
      </c>
      <c r="F80" s="317">
        <f t="shared" si="7"/>
        <v>62825</v>
      </c>
      <c r="G80" s="317">
        <f t="shared" si="7"/>
        <v>56243</v>
      </c>
      <c r="H80" s="317">
        <f t="shared" si="7"/>
        <v>381</v>
      </c>
      <c r="I80" s="317">
        <f t="shared" si="7"/>
        <v>639681</v>
      </c>
    </row>
    <row r="81" spans="2:5" ht="19.5" customHeight="1" x14ac:dyDescent="0.2"/>
    <row r="84" spans="2:5" ht="18" x14ac:dyDescent="0.25">
      <c r="B84" s="237" t="s">
        <v>56</v>
      </c>
    </row>
    <row r="85" spans="2:5" ht="7.5" customHeight="1" x14ac:dyDescent="0.2"/>
    <row r="86" spans="2:5" ht="16.5" customHeight="1" thickBot="1" x14ac:dyDescent="0.25">
      <c r="B86" s="878" t="s">
        <v>13</v>
      </c>
      <c r="C86" s="879"/>
      <c r="D86" s="879"/>
      <c r="E86" s="880"/>
    </row>
    <row r="87" spans="2:5" ht="13.5" thickTop="1" x14ac:dyDescent="0.2">
      <c r="B87" s="884" t="s">
        <v>26</v>
      </c>
      <c r="C87" s="885"/>
      <c r="D87" s="886"/>
      <c r="E87" s="309">
        <v>1328</v>
      </c>
    </row>
    <row r="88" spans="2:5" x14ac:dyDescent="0.2">
      <c r="B88" s="895" t="s">
        <v>428</v>
      </c>
      <c r="C88" s="809"/>
      <c r="D88" s="810"/>
      <c r="E88" s="238">
        <v>9282</v>
      </c>
    </row>
    <row r="89" spans="2:5" x14ac:dyDescent="0.2">
      <c r="B89" s="895" t="s">
        <v>28</v>
      </c>
      <c r="C89" s="809"/>
      <c r="D89" s="810"/>
      <c r="E89" s="238">
        <v>13109</v>
      </c>
    </row>
    <row r="90" spans="2:5" s="70" customFormat="1" x14ac:dyDescent="0.25">
      <c r="B90" s="866" t="s">
        <v>287</v>
      </c>
      <c r="C90" s="867"/>
      <c r="D90" s="868"/>
      <c r="E90" s="239">
        <v>2</v>
      </c>
    </row>
    <row r="91" spans="2:5" x14ac:dyDescent="0.2">
      <c r="B91" s="897" t="s">
        <v>61</v>
      </c>
      <c r="C91" s="802"/>
      <c r="D91" s="898"/>
      <c r="E91" s="244">
        <v>388</v>
      </c>
    </row>
    <row r="92" spans="2:5" ht="13.5" thickBot="1" x14ac:dyDescent="0.25">
      <c r="B92" s="314" t="s">
        <v>418</v>
      </c>
      <c r="C92" s="212"/>
      <c r="D92" s="213"/>
      <c r="E92" s="315">
        <v>2151</v>
      </c>
    </row>
    <row r="93" spans="2:5" ht="18" customHeight="1" thickTop="1" x14ac:dyDescent="0.2">
      <c r="B93" s="892" t="s">
        <v>23</v>
      </c>
      <c r="C93" s="893"/>
      <c r="D93" s="894"/>
      <c r="E93" s="301">
        <f>SUM(E87:E92)</f>
        <v>26260</v>
      </c>
    </row>
    <row r="97" spans="2:9" s="245" customFormat="1" ht="84.75" thickBot="1" x14ac:dyDescent="0.3">
      <c r="B97" s="306" t="s">
        <v>14</v>
      </c>
      <c r="C97" s="307" t="s">
        <v>356</v>
      </c>
      <c r="D97" s="307" t="s">
        <v>357</v>
      </c>
      <c r="E97" s="307" t="s">
        <v>359</v>
      </c>
      <c r="F97" s="307" t="s">
        <v>360</v>
      </c>
      <c r="G97" s="307" t="s">
        <v>358</v>
      </c>
      <c r="H97" s="307" t="s">
        <v>361</v>
      </c>
      <c r="I97" s="308" t="s">
        <v>23</v>
      </c>
    </row>
    <row r="98" spans="2:9" ht="13.5" thickTop="1" x14ac:dyDescent="0.2">
      <c r="B98" s="304" t="s">
        <v>15</v>
      </c>
      <c r="C98" s="305">
        <v>212756</v>
      </c>
      <c r="D98" s="305">
        <v>274813</v>
      </c>
      <c r="E98" s="305">
        <v>23454</v>
      </c>
      <c r="F98" s="305">
        <v>23553</v>
      </c>
      <c r="G98" s="305">
        <v>56473</v>
      </c>
      <c r="H98" s="305">
        <v>0</v>
      </c>
      <c r="I98" s="305">
        <f t="shared" ref="I98:I108" si="8">C98+D98+E98+F98+G98+H98</f>
        <v>591049</v>
      </c>
    </row>
    <row r="99" spans="2:9" x14ac:dyDescent="0.2">
      <c r="B99" s="291" t="s">
        <v>836</v>
      </c>
      <c r="C99" s="292">
        <v>74876</v>
      </c>
      <c r="D99" s="292">
        <v>94029</v>
      </c>
      <c r="E99" s="292">
        <v>8529</v>
      </c>
      <c r="F99" s="292">
        <v>8296</v>
      </c>
      <c r="G99" s="292">
        <v>19891</v>
      </c>
      <c r="H99" s="292">
        <v>0</v>
      </c>
      <c r="I99" s="292">
        <f t="shared" si="8"/>
        <v>205621</v>
      </c>
    </row>
    <row r="100" spans="2:9" x14ac:dyDescent="0.2">
      <c r="B100" s="291" t="s">
        <v>16</v>
      </c>
      <c r="C100" s="292">
        <f t="shared" ref="C100:H100" si="9">SUM(C101:C106)</f>
        <v>54017</v>
      </c>
      <c r="D100" s="292">
        <f t="shared" si="9"/>
        <v>67694</v>
      </c>
      <c r="E100" s="292">
        <f t="shared" si="9"/>
        <v>5910</v>
      </c>
      <c r="F100" s="292">
        <f t="shared" si="9"/>
        <v>5924</v>
      </c>
      <c r="G100" s="292">
        <f t="shared" si="9"/>
        <v>7243</v>
      </c>
      <c r="H100" s="292">
        <f t="shared" si="9"/>
        <v>425</v>
      </c>
      <c r="I100" s="292">
        <f t="shared" si="8"/>
        <v>141213</v>
      </c>
    </row>
    <row r="101" spans="2:9" x14ac:dyDescent="0.2">
      <c r="B101" s="246" t="s">
        <v>17</v>
      </c>
      <c r="C101" s="247">
        <v>75</v>
      </c>
      <c r="D101" s="247">
        <v>61</v>
      </c>
      <c r="E101" s="247">
        <v>0</v>
      </c>
      <c r="F101" s="247">
        <v>0</v>
      </c>
      <c r="G101" s="247">
        <v>0</v>
      </c>
      <c r="H101" s="247">
        <v>0</v>
      </c>
      <c r="I101" s="247">
        <f t="shared" si="8"/>
        <v>136</v>
      </c>
    </row>
    <row r="102" spans="2:9" x14ac:dyDescent="0.2">
      <c r="B102" s="246" t="s">
        <v>25</v>
      </c>
      <c r="C102" s="247">
        <v>29036</v>
      </c>
      <c r="D102" s="247">
        <v>23574</v>
      </c>
      <c r="E102" s="247">
        <v>3899</v>
      </c>
      <c r="F102" s="247">
        <v>3893</v>
      </c>
      <c r="G102" s="247">
        <v>4783</v>
      </c>
      <c r="H102" s="247">
        <v>0</v>
      </c>
      <c r="I102" s="247">
        <f t="shared" si="8"/>
        <v>65185</v>
      </c>
    </row>
    <row r="103" spans="2:9" x14ac:dyDescent="0.2">
      <c r="B103" s="246" t="s">
        <v>18</v>
      </c>
      <c r="C103" s="247">
        <v>8359</v>
      </c>
      <c r="D103" s="247">
        <v>16010</v>
      </c>
      <c r="E103" s="247">
        <v>477</v>
      </c>
      <c r="F103" s="247">
        <v>477</v>
      </c>
      <c r="G103" s="247">
        <v>1027</v>
      </c>
      <c r="H103" s="247">
        <v>425</v>
      </c>
      <c r="I103" s="247">
        <f t="shared" si="8"/>
        <v>26775</v>
      </c>
    </row>
    <row r="104" spans="2:9" x14ac:dyDescent="0.2">
      <c r="B104" s="246" t="s">
        <v>19</v>
      </c>
      <c r="C104" s="247">
        <v>1572</v>
      </c>
      <c r="D104" s="247">
        <v>1914</v>
      </c>
      <c r="E104" s="247">
        <v>0</v>
      </c>
      <c r="F104" s="247">
        <v>0</v>
      </c>
      <c r="G104" s="294">
        <v>0</v>
      </c>
      <c r="H104" s="294">
        <v>0</v>
      </c>
      <c r="I104" s="294">
        <f t="shared" si="8"/>
        <v>3486</v>
      </c>
    </row>
    <row r="105" spans="2:9" x14ac:dyDescent="0.2">
      <c r="B105" s="246" t="s">
        <v>24</v>
      </c>
      <c r="C105" s="247">
        <v>2715</v>
      </c>
      <c r="D105" s="247">
        <v>11692</v>
      </c>
      <c r="E105" s="247">
        <v>224</v>
      </c>
      <c r="F105" s="247">
        <v>224</v>
      </c>
      <c r="G105" s="247">
        <v>0</v>
      </c>
      <c r="H105" s="247">
        <v>0</v>
      </c>
      <c r="I105" s="247">
        <f t="shared" si="8"/>
        <v>14855</v>
      </c>
    </row>
    <row r="106" spans="2:9" x14ac:dyDescent="0.2">
      <c r="B106" s="246" t="s">
        <v>21</v>
      </c>
      <c r="C106" s="247">
        <v>12260</v>
      </c>
      <c r="D106" s="247">
        <v>14443</v>
      </c>
      <c r="E106" s="247">
        <v>1310</v>
      </c>
      <c r="F106" s="247">
        <v>1330</v>
      </c>
      <c r="G106" s="247">
        <v>1433</v>
      </c>
      <c r="H106" s="247">
        <v>0</v>
      </c>
      <c r="I106" s="247">
        <f t="shared" si="8"/>
        <v>30776</v>
      </c>
    </row>
    <row r="107" spans="2:9" ht="13.5" thickBot="1" x14ac:dyDescent="0.25">
      <c r="B107" s="302" t="s">
        <v>22</v>
      </c>
      <c r="C107" s="303">
        <v>853</v>
      </c>
      <c r="D107" s="303">
        <v>705</v>
      </c>
      <c r="E107" s="303">
        <v>2668</v>
      </c>
      <c r="F107" s="303">
        <v>79</v>
      </c>
      <c r="G107" s="303">
        <v>473</v>
      </c>
      <c r="H107" s="303">
        <v>83</v>
      </c>
      <c r="I107" s="303">
        <f t="shared" si="8"/>
        <v>4861</v>
      </c>
    </row>
    <row r="108" spans="2:9" ht="21" customHeight="1" thickTop="1" x14ac:dyDescent="0.2">
      <c r="B108" s="300" t="s">
        <v>23</v>
      </c>
      <c r="C108" s="301">
        <f t="shared" ref="C108:H108" si="10">C98+C99+C100+C107</f>
        <v>342502</v>
      </c>
      <c r="D108" s="301">
        <f t="shared" si="10"/>
        <v>437241</v>
      </c>
      <c r="E108" s="301">
        <f t="shared" si="10"/>
        <v>40561</v>
      </c>
      <c r="F108" s="301">
        <f t="shared" si="10"/>
        <v>37852</v>
      </c>
      <c r="G108" s="301">
        <f t="shared" si="10"/>
        <v>84080</v>
      </c>
      <c r="H108" s="301">
        <f t="shared" si="10"/>
        <v>508</v>
      </c>
      <c r="I108" s="301">
        <f t="shared" si="8"/>
        <v>942744</v>
      </c>
    </row>
    <row r="112" spans="2:9" ht="18" x14ac:dyDescent="0.25">
      <c r="B112" s="237" t="s">
        <v>57</v>
      </c>
    </row>
    <row r="113" spans="2:9" ht="7.5" customHeight="1" x14ac:dyDescent="0.2"/>
    <row r="114" spans="2:9" ht="22.5" customHeight="1" thickBot="1" x14ac:dyDescent="0.25">
      <c r="B114" s="878" t="s">
        <v>13</v>
      </c>
      <c r="C114" s="879"/>
      <c r="D114" s="879"/>
      <c r="E114" s="880"/>
    </row>
    <row r="115" spans="2:9" ht="13.5" thickTop="1" x14ac:dyDescent="0.2">
      <c r="B115" s="884" t="s">
        <v>26</v>
      </c>
      <c r="C115" s="885"/>
      <c r="D115" s="886"/>
      <c r="E115" s="318">
        <v>18793</v>
      </c>
    </row>
    <row r="116" spans="2:9" x14ac:dyDescent="0.2">
      <c r="B116" s="895" t="s">
        <v>28</v>
      </c>
      <c r="C116" s="809"/>
      <c r="D116" s="810"/>
      <c r="E116" s="244">
        <v>21888</v>
      </c>
    </row>
    <row r="117" spans="2:9" s="70" customFormat="1" x14ac:dyDescent="0.25">
      <c r="B117" s="866" t="s">
        <v>287</v>
      </c>
      <c r="C117" s="867"/>
      <c r="D117" s="868"/>
      <c r="E117" s="239">
        <v>2</v>
      </c>
    </row>
    <row r="118" spans="2:9" s="70" customFormat="1" ht="15" customHeight="1" x14ac:dyDescent="0.25">
      <c r="B118" s="896" t="s">
        <v>412</v>
      </c>
      <c r="C118" s="836"/>
      <c r="D118" s="837"/>
      <c r="E118" s="254">
        <v>23735</v>
      </c>
    </row>
    <row r="119" spans="2:9" x14ac:dyDescent="0.2">
      <c r="B119" s="897" t="s">
        <v>61</v>
      </c>
      <c r="C119" s="802"/>
      <c r="D119" s="898"/>
      <c r="E119" s="244">
        <v>659</v>
      </c>
    </row>
    <row r="120" spans="2:9" ht="13.5" thickBot="1" x14ac:dyDescent="0.25">
      <c r="B120" s="314" t="s">
        <v>418</v>
      </c>
      <c r="C120" s="212"/>
      <c r="D120" s="213"/>
      <c r="E120" s="315">
        <v>1421</v>
      </c>
    </row>
    <row r="121" spans="2:9" ht="19.5" customHeight="1" thickTop="1" x14ac:dyDescent="0.2">
      <c r="B121" s="892" t="s">
        <v>23</v>
      </c>
      <c r="C121" s="893"/>
      <c r="D121" s="894"/>
      <c r="E121" s="319">
        <f>SUM(E115:E120)</f>
        <v>66498</v>
      </c>
    </row>
    <row r="122" spans="2:9" ht="7.5" customHeight="1" x14ac:dyDescent="0.2"/>
    <row r="123" spans="2:9" s="245" customFormat="1" ht="84.75" thickBot="1" x14ac:dyDescent="0.3">
      <c r="B123" s="306" t="s">
        <v>14</v>
      </c>
      <c r="C123" s="307" t="s">
        <v>356</v>
      </c>
      <c r="D123" s="307" t="s">
        <v>357</v>
      </c>
      <c r="E123" s="307" t="s">
        <v>359</v>
      </c>
      <c r="F123" s="307" t="s">
        <v>360</v>
      </c>
      <c r="G123" s="307" t="s">
        <v>358</v>
      </c>
      <c r="H123" s="307" t="s">
        <v>361</v>
      </c>
      <c r="I123" s="308" t="s">
        <v>23</v>
      </c>
    </row>
    <row r="124" spans="2:9" ht="13.5" thickTop="1" x14ac:dyDescent="0.2">
      <c r="B124" s="304" t="s">
        <v>15</v>
      </c>
      <c r="C124" s="305">
        <v>323461</v>
      </c>
      <c r="D124" s="305">
        <v>604056</v>
      </c>
      <c r="E124" s="305">
        <v>0</v>
      </c>
      <c r="F124" s="305">
        <v>0</v>
      </c>
      <c r="G124" s="305">
        <v>117170</v>
      </c>
      <c r="H124" s="305">
        <v>0</v>
      </c>
      <c r="I124" s="305">
        <f t="shared" ref="I124:I133" si="11">C124+D124+E124+F124+G124+H124</f>
        <v>1044687</v>
      </c>
    </row>
    <row r="125" spans="2:9" x14ac:dyDescent="0.2">
      <c r="B125" s="291" t="s">
        <v>836</v>
      </c>
      <c r="C125" s="292">
        <v>117118</v>
      </c>
      <c r="D125" s="292">
        <v>221542</v>
      </c>
      <c r="E125" s="292">
        <v>0</v>
      </c>
      <c r="F125" s="292">
        <v>0</v>
      </c>
      <c r="G125" s="292">
        <v>41997</v>
      </c>
      <c r="H125" s="292">
        <v>0</v>
      </c>
      <c r="I125" s="292">
        <f t="shared" si="11"/>
        <v>380657</v>
      </c>
    </row>
    <row r="126" spans="2:9" x14ac:dyDescent="0.2">
      <c r="B126" s="291" t="s">
        <v>16</v>
      </c>
      <c r="C126" s="292">
        <f t="shared" ref="C126:H126" si="12">SUM(C127:C131)</f>
        <v>104275</v>
      </c>
      <c r="D126" s="292">
        <f t="shared" si="12"/>
        <v>180626</v>
      </c>
      <c r="E126" s="292">
        <f t="shared" si="12"/>
        <v>52083</v>
      </c>
      <c r="F126" s="292">
        <f t="shared" si="12"/>
        <v>76297</v>
      </c>
      <c r="G126" s="292">
        <f t="shared" si="12"/>
        <v>11745</v>
      </c>
      <c r="H126" s="292">
        <f t="shared" si="12"/>
        <v>657</v>
      </c>
      <c r="I126" s="292">
        <f t="shared" si="11"/>
        <v>425683</v>
      </c>
    </row>
    <row r="127" spans="2:9" x14ac:dyDescent="0.2">
      <c r="B127" s="246" t="s">
        <v>25</v>
      </c>
      <c r="C127" s="247">
        <v>35295</v>
      </c>
      <c r="D127" s="247">
        <v>69824</v>
      </c>
      <c r="E127" s="247">
        <v>0</v>
      </c>
      <c r="F127" s="247">
        <v>0</v>
      </c>
      <c r="G127" s="247">
        <v>7030</v>
      </c>
      <c r="H127" s="247">
        <v>0</v>
      </c>
      <c r="I127" s="247">
        <f t="shared" si="11"/>
        <v>112149</v>
      </c>
    </row>
    <row r="128" spans="2:9" x14ac:dyDescent="0.2">
      <c r="B128" s="246" t="s">
        <v>18</v>
      </c>
      <c r="C128" s="247">
        <v>3870</v>
      </c>
      <c r="D128" s="247">
        <v>23465</v>
      </c>
      <c r="E128" s="247">
        <v>0</v>
      </c>
      <c r="F128" s="247">
        <v>0</v>
      </c>
      <c r="G128" s="247">
        <v>600</v>
      </c>
      <c r="H128" s="247">
        <v>657</v>
      </c>
      <c r="I128" s="247">
        <f t="shared" si="11"/>
        <v>28592</v>
      </c>
    </row>
    <row r="129" spans="2:9" x14ac:dyDescent="0.2">
      <c r="B129" s="246" t="s">
        <v>24</v>
      </c>
      <c r="C129" s="247">
        <v>41300</v>
      </c>
      <c r="D129" s="247">
        <v>13407</v>
      </c>
      <c r="E129" s="247">
        <v>0</v>
      </c>
      <c r="F129" s="247">
        <v>0</v>
      </c>
      <c r="G129" s="247">
        <v>0</v>
      </c>
      <c r="H129" s="247">
        <v>0</v>
      </c>
      <c r="I129" s="247">
        <f t="shared" si="11"/>
        <v>54707</v>
      </c>
    </row>
    <row r="130" spans="2:9" x14ac:dyDescent="0.2">
      <c r="B130" s="246" t="s">
        <v>363</v>
      </c>
      <c r="C130" s="247">
        <v>900</v>
      </c>
      <c r="D130" s="247">
        <v>41000</v>
      </c>
      <c r="E130" s="247">
        <v>0</v>
      </c>
      <c r="F130" s="247">
        <v>0</v>
      </c>
      <c r="G130" s="247">
        <v>0</v>
      </c>
      <c r="H130" s="247">
        <v>0</v>
      </c>
      <c r="I130" s="247">
        <f t="shared" si="11"/>
        <v>41900</v>
      </c>
    </row>
    <row r="131" spans="2:9" x14ac:dyDescent="0.2">
      <c r="B131" s="246" t="s">
        <v>21</v>
      </c>
      <c r="C131" s="247">
        <v>22910</v>
      </c>
      <c r="D131" s="247">
        <v>32930</v>
      </c>
      <c r="E131" s="247">
        <v>52083</v>
      </c>
      <c r="F131" s="247">
        <v>76297</v>
      </c>
      <c r="G131" s="247">
        <v>4115</v>
      </c>
      <c r="H131" s="247">
        <v>0</v>
      </c>
      <c r="I131" s="247">
        <f t="shared" si="11"/>
        <v>188335</v>
      </c>
    </row>
    <row r="132" spans="2:9" ht="13.5" thickBot="1" x14ac:dyDescent="0.25">
      <c r="B132" s="302" t="s">
        <v>22</v>
      </c>
      <c r="C132" s="303">
        <v>4809</v>
      </c>
      <c r="D132" s="303">
        <v>4156</v>
      </c>
      <c r="E132" s="303">
        <v>0</v>
      </c>
      <c r="F132" s="303">
        <v>0</v>
      </c>
      <c r="G132" s="303">
        <v>238</v>
      </c>
      <c r="H132" s="303">
        <v>99.6</v>
      </c>
      <c r="I132" s="303">
        <f t="shared" si="11"/>
        <v>9302.6</v>
      </c>
    </row>
    <row r="133" spans="2:9" ht="15.75" customHeight="1" thickTop="1" x14ac:dyDescent="0.2">
      <c r="B133" s="300" t="s">
        <v>23</v>
      </c>
      <c r="C133" s="301">
        <f t="shared" ref="C133:H133" si="13">C124+C125+C126+C132</f>
        <v>549663</v>
      </c>
      <c r="D133" s="301">
        <f t="shared" si="13"/>
        <v>1010380</v>
      </c>
      <c r="E133" s="301">
        <f t="shared" si="13"/>
        <v>52083</v>
      </c>
      <c r="F133" s="301">
        <f t="shared" si="13"/>
        <v>76297</v>
      </c>
      <c r="G133" s="301">
        <f t="shared" si="13"/>
        <v>171150</v>
      </c>
      <c r="H133" s="301">
        <f t="shared" si="13"/>
        <v>756.6</v>
      </c>
      <c r="I133" s="301">
        <f t="shared" si="11"/>
        <v>1860329.6</v>
      </c>
    </row>
    <row r="134" spans="2:9" ht="23.25" customHeight="1" x14ac:dyDescent="0.2">
      <c r="H134" s="255"/>
    </row>
    <row r="138" spans="2:9" ht="18" x14ac:dyDescent="0.25">
      <c r="B138" s="237" t="s">
        <v>58</v>
      </c>
    </row>
    <row r="139" spans="2:9" ht="7.5" customHeight="1" x14ac:dyDescent="0.2"/>
    <row r="140" spans="2:9" ht="19.5" customHeight="1" thickBot="1" x14ac:dyDescent="0.25">
      <c r="B140" s="878" t="s">
        <v>13</v>
      </c>
      <c r="C140" s="879"/>
      <c r="D140" s="879"/>
      <c r="E140" s="880"/>
    </row>
    <row r="141" spans="2:9" ht="13.5" thickTop="1" x14ac:dyDescent="0.2">
      <c r="B141" s="884" t="s">
        <v>26</v>
      </c>
      <c r="C141" s="885"/>
      <c r="D141" s="886"/>
      <c r="E141" s="318">
        <v>6000</v>
      </c>
    </row>
    <row r="142" spans="2:9" x14ac:dyDescent="0.2">
      <c r="B142" s="895" t="s">
        <v>428</v>
      </c>
      <c r="C142" s="809"/>
      <c r="D142" s="810"/>
      <c r="E142" s="244">
        <v>10000</v>
      </c>
    </row>
    <row r="143" spans="2:9" x14ac:dyDescent="0.2">
      <c r="B143" s="895" t="s">
        <v>28</v>
      </c>
      <c r="C143" s="809"/>
      <c r="D143" s="810"/>
      <c r="E143" s="244">
        <v>4700</v>
      </c>
    </row>
    <row r="144" spans="2:9" s="70" customFormat="1" x14ac:dyDescent="0.25">
      <c r="B144" s="866" t="s">
        <v>29</v>
      </c>
      <c r="C144" s="867"/>
      <c r="D144" s="868"/>
      <c r="E144" s="239">
        <v>2</v>
      </c>
    </row>
    <row r="145" spans="2:9" s="70" customFormat="1" x14ac:dyDescent="0.25">
      <c r="B145" s="240" t="s">
        <v>362</v>
      </c>
      <c r="C145" s="241"/>
      <c r="D145" s="242"/>
      <c r="E145" s="239">
        <v>4</v>
      </c>
    </row>
    <row r="146" spans="2:9" s="70" customFormat="1" x14ac:dyDescent="0.25">
      <c r="B146" s="896" t="s">
        <v>418</v>
      </c>
      <c r="C146" s="836"/>
      <c r="D146" s="837"/>
      <c r="E146" s="254">
        <v>527</v>
      </c>
    </row>
    <row r="147" spans="2:9" ht="13.5" thickBot="1" x14ac:dyDescent="0.25">
      <c r="B147" s="899" t="s">
        <v>130</v>
      </c>
      <c r="C147" s="900"/>
      <c r="D147" s="901"/>
      <c r="E147" s="315">
        <v>3205</v>
      </c>
    </row>
    <row r="148" spans="2:9" ht="19.5" customHeight="1" thickTop="1" x14ac:dyDescent="0.2">
      <c r="B148" s="892" t="s">
        <v>23</v>
      </c>
      <c r="C148" s="893"/>
      <c r="D148" s="894"/>
      <c r="E148" s="319">
        <f>SUM(E141:E147)</f>
        <v>24438</v>
      </c>
    </row>
    <row r="149" spans="2:9" ht="7.5" customHeight="1" x14ac:dyDescent="0.2"/>
    <row r="150" spans="2:9" s="245" customFormat="1" ht="84.75" thickBot="1" x14ac:dyDescent="0.3">
      <c r="B150" s="306" t="s">
        <v>14</v>
      </c>
      <c r="C150" s="307" t="s">
        <v>356</v>
      </c>
      <c r="D150" s="307" t="s">
        <v>357</v>
      </c>
      <c r="E150" s="307" t="s">
        <v>359</v>
      </c>
      <c r="F150" s="307" t="s">
        <v>360</v>
      </c>
      <c r="G150" s="307" t="s">
        <v>358</v>
      </c>
      <c r="H150" s="307" t="s">
        <v>361</v>
      </c>
      <c r="I150" s="308" t="s">
        <v>23</v>
      </c>
    </row>
    <row r="151" spans="2:9" ht="13.5" thickTop="1" x14ac:dyDescent="0.2">
      <c r="B151" s="304" t="s">
        <v>15</v>
      </c>
      <c r="C151" s="305">
        <v>90446</v>
      </c>
      <c r="D151" s="305">
        <v>155780</v>
      </c>
      <c r="E151" s="305">
        <v>20846</v>
      </c>
      <c r="F151" s="305">
        <v>23695</v>
      </c>
      <c r="G151" s="305">
        <v>25312</v>
      </c>
      <c r="H151" s="305">
        <v>0</v>
      </c>
      <c r="I151" s="305">
        <f t="shared" ref="I151:I160" si="14">C151+D151+E151+F151+G151+H151</f>
        <v>316079</v>
      </c>
    </row>
    <row r="152" spans="2:9" x14ac:dyDescent="0.2">
      <c r="B152" s="291" t="s">
        <v>836</v>
      </c>
      <c r="C152" s="292">
        <v>32450</v>
      </c>
      <c r="D152" s="292">
        <v>54819</v>
      </c>
      <c r="E152" s="292">
        <v>7571</v>
      </c>
      <c r="F152" s="292">
        <v>8608</v>
      </c>
      <c r="G152" s="292">
        <v>8850</v>
      </c>
      <c r="H152" s="292">
        <v>0</v>
      </c>
      <c r="I152" s="292">
        <f t="shared" si="14"/>
        <v>112298</v>
      </c>
    </row>
    <row r="153" spans="2:9" x14ac:dyDescent="0.2">
      <c r="B153" s="291" t="s">
        <v>16</v>
      </c>
      <c r="C153" s="292">
        <f t="shared" ref="C153:H153" si="15">SUM(C154:C158)</f>
        <v>27302</v>
      </c>
      <c r="D153" s="292">
        <f t="shared" si="15"/>
        <v>84748</v>
      </c>
      <c r="E153" s="292">
        <f t="shared" si="15"/>
        <v>7134</v>
      </c>
      <c r="F153" s="292">
        <f t="shared" si="15"/>
        <v>13656</v>
      </c>
      <c r="G153" s="292">
        <f t="shared" si="15"/>
        <v>6278</v>
      </c>
      <c r="H153" s="292">
        <f t="shared" si="15"/>
        <v>582</v>
      </c>
      <c r="I153" s="292">
        <f t="shared" si="14"/>
        <v>139700</v>
      </c>
    </row>
    <row r="154" spans="2:9" x14ac:dyDescent="0.2">
      <c r="B154" s="246" t="s">
        <v>25</v>
      </c>
      <c r="C154" s="247">
        <v>19972</v>
      </c>
      <c r="D154" s="247">
        <v>29876</v>
      </c>
      <c r="E154" s="247">
        <v>3342</v>
      </c>
      <c r="F154" s="247">
        <v>6260</v>
      </c>
      <c r="G154" s="247">
        <v>5410</v>
      </c>
      <c r="H154" s="247">
        <v>0</v>
      </c>
      <c r="I154" s="247">
        <f t="shared" si="14"/>
        <v>64860</v>
      </c>
    </row>
    <row r="155" spans="2:9" x14ac:dyDescent="0.2">
      <c r="B155" s="246" t="s">
        <v>18</v>
      </c>
      <c r="C155" s="247">
        <v>1611</v>
      </c>
      <c r="D155" s="247">
        <v>9652</v>
      </c>
      <c r="E155" s="247">
        <v>2212</v>
      </c>
      <c r="F155" s="247">
        <v>3495</v>
      </c>
      <c r="G155" s="247">
        <v>155</v>
      </c>
      <c r="H155" s="247">
        <v>582</v>
      </c>
      <c r="I155" s="247">
        <f t="shared" si="14"/>
        <v>17707</v>
      </c>
    </row>
    <row r="156" spans="2:9" x14ac:dyDescent="0.2">
      <c r="B156" s="246" t="s">
        <v>19</v>
      </c>
      <c r="C156" s="247">
        <v>0</v>
      </c>
      <c r="D156" s="247">
        <v>570</v>
      </c>
      <c r="E156" s="247">
        <v>0</v>
      </c>
      <c r="F156" s="247">
        <v>0</v>
      </c>
      <c r="G156" s="294">
        <v>0</v>
      </c>
      <c r="H156" s="294">
        <v>0</v>
      </c>
      <c r="I156" s="247">
        <f t="shared" si="14"/>
        <v>570</v>
      </c>
    </row>
    <row r="157" spans="2:9" x14ac:dyDescent="0.2">
      <c r="B157" s="246" t="s">
        <v>24</v>
      </c>
      <c r="C157" s="247">
        <v>600</v>
      </c>
      <c r="D157" s="247">
        <v>33300</v>
      </c>
      <c r="E157" s="247">
        <v>0</v>
      </c>
      <c r="F157" s="247">
        <v>1600</v>
      </c>
      <c r="G157" s="247">
        <v>0</v>
      </c>
      <c r="H157" s="247">
        <v>0</v>
      </c>
      <c r="I157" s="247">
        <f t="shared" si="14"/>
        <v>35500</v>
      </c>
    </row>
    <row r="158" spans="2:9" x14ac:dyDescent="0.2">
      <c r="B158" s="246" t="s">
        <v>21</v>
      </c>
      <c r="C158" s="247">
        <v>5119</v>
      </c>
      <c r="D158" s="247">
        <v>11350</v>
      </c>
      <c r="E158" s="247">
        <v>1580</v>
      </c>
      <c r="F158" s="247">
        <v>2301</v>
      </c>
      <c r="G158" s="247">
        <v>713</v>
      </c>
      <c r="H158" s="247">
        <v>0</v>
      </c>
      <c r="I158" s="247">
        <f t="shared" si="14"/>
        <v>21063</v>
      </c>
    </row>
    <row r="159" spans="2:9" ht="13.5" thickBot="1" x14ac:dyDescent="0.25">
      <c r="B159" s="302" t="s">
        <v>22</v>
      </c>
      <c r="C159" s="303">
        <v>2148</v>
      </c>
      <c r="D159" s="303">
        <v>508</v>
      </c>
      <c r="E159" s="303">
        <v>0</v>
      </c>
      <c r="F159" s="303">
        <v>94</v>
      </c>
      <c r="G159" s="303">
        <v>0</v>
      </c>
      <c r="H159" s="303">
        <v>0</v>
      </c>
      <c r="I159" s="303">
        <f t="shared" si="14"/>
        <v>2750</v>
      </c>
    </row>
    <row r="160" spans="2:9" ht="22.5" customHeight="1" thickTop="1" x14ac:dyDescent="0.2">
      <c r="B160" s="300" t="s">
        <v>23</v>
      </c>
      <c r="C160" s="301">
        <f t="shared" ref="C160:H160" si="16">C151+C152+C153+C159</f>
        <v>152346</v>
      </c>
      <c r="D160" s="301">
        <f t="shared" si="16"/>
        <v>295855</v>
      </c>
      <c r="E160" s="301">
        <f t="shared" si="16"/>
        <v>35551</v>
      </c>
      <c r="F160" s="301">
        <f t="shared" si="16"/>
        <v>46053</v>
      </c>
      <c r="G160" s="301">
        <f t="shared" si="16"/>
        <v>40440</v>
      </c>
      <c r="H160" s="301">
        <f t="shared" si="16"/>
        <v>582</v>
      </c>
      <c r="I160" s="301">
        <f t="shared" si="14"/>
        <v>570827</v>
      </c>
    </row>
    <row r="166" spans="2:9" ht="18" x14ac:dyDescent="0.25">
      <c r="B166" s="237" t="s">
        <v>59</v>
      </c>
    </row>
    <row r="167" spans="2:9" ht="7.5" customHeight="1" x14ac:dyDescent="0.2"/>
    <row r="168" spans="2:9" ht="20.25" customHeight="1" thickBot="1" x14ac:dyDescent="0.25">
      <c r="B168" s="878" t="s">
        <v>13</v>
      </c>
      <c r="C168" s="879"/>
      <c r="D168" s="879"/>
      <c r="E168" s="880"/>
    </row>
    <row r="169" spans="2:9" ht="13.5" thickTop="1" x14ac:dyDescent="0.2">
      <c r="B169" s="884" t="s">
        <v>26</v>
      </c>
      <c r="C169" s="885"/>
      <c r="D169" s="886"/>
      <c r="E169" s="320">
        <v>2000</v>
      </c>
    </row>
    <row r="170" spans="2:9" x14ac:dyDescent="0.2">
      <c r="B170" s="895" t="s">
        <v>28</v>
      </c>
      <c r="C170" s="809"/>
      <c r="D170" s="810"/>
      <c r="E170" s="256">
        <v>15202</v>
      </c>
    </row>
    <row r="171" spans="2:9" x14ac:dyDescent="0.2">
      <c r="B171" s="298" t="s">
        <v>867</v>
      </c>
      <c r="C171" s="257"/>
      <c r="D171" s="258"/>
      <c r="E171" s="256">
        <v>16000</v>
      </c>
    </row>
    <row r="172" spans="2:9" x14ac:dyDescent="0.2">
      <c r="B172" s="897" t="s">
        <v>61</v>
      </c>
      <c r="C172" s="802"/>
      <c r="D172" s="898"/>
      <c r="E172" s="256">
        <v>5253</v>
      </c>
    </row>
    <row r="173" spans="2:9" ht="13.5" thickBot="1" x14ac:dyDescent="0.25">
      <c r="B173" s="314" t="s">
        <v>868</v>
      </c>
      <c r="C173" s="212"/>
      <c r="D173" s="213"/>
      <c r="E173" s="321">
        <v>1113</v>
      </c>
    </row>
    <row r="174" spans="2:9" ht="21" customHeight="1" thickTop="1" x14ac:dyDescent="0.2">
      <c r="B174" s="892" t="s">
        <v>23</v>
      </c>
      <c r="C174" s="893"/>
      <c r="D174" s="894"/>
      <c r="E174" s="301">
        <f>SUM(E169:E173)</f>
        <v>39568</v>
      </c>
    </row>
    <row r="175" spans="2:9" ht="21.75" customHeight="1" x14ac:dyDescent="0.2"/>
    <row r="176" spans="2:9" s="245" customFormat="1" ht="84.75" thickBot="1" x14ac:dyDescent="0.3">
      <c r="B176" s="306" t="s">
        <v>14</v>
      </c>
      <c r="C176" s="307" t="s">
        <v>356</v>
      </c>
      <c r="D176" s="307" t="s">
        <v>357</v>
      </c>
      <c r="E176" s="307" t="s">
        <v>359</v>
      </c>
      <c r="F176" s="307" t="s">
        <v>360</v>
      </c>
      <c r="G176" s="307" t="s">
        <v>358</v>
      </c>
      <c r="H176" s="307" t="s">
        <v>361</v>
      </c>
      <c r="I176" s="308" t="s">
        <v>23</v>
      </c>
    </row>
    <row r="177" spans="2:9" ht="13.5" thickTop="1" x14ac:dyDescent="0.2">
      <c r="B177" s="304" t="s">
        <v>15</v>
      </c>
      <c r="C177" s="305">
        <v>285344</v>
      </c>
      <c r="D177" s="305">
        <v>418763</v>
      </c>
      <c r="E177" s="305">
        <v>27558</v>
      </c>
      <c r="F177" s="305">
        <v>36619</v>
      </c>
      <c r="G177" s="305">
        <v>75406</v>
      </c>
      <c r="H177" s="305">
        <v>0</v>
      </c>
      <c r="I177" s="305">
        <f t="shared" ref="I177:I186" si="17">C177+D177+E177+F177+G177+H177</f>
        <v>843690</v>
      </c>
    </row>
    <row r="178" spans="2:9" x14ac:dyDescent="0.2">
      <c r="B178" s="291" t="s">
        <v>836</v>
      </c>
      <c r="C178" s="292">
        <v>98700</v>
      </c>
      <c r="D178" s="292">
        <v>147649</v>
      </c>
      <c r="E178" s="292">
        <v>10136</v>
      </c>
      <c r="F178" s="292">
        <v>13467</v>
      </c>
      <c r="G178" s="292">
        <v>26538</v>
      </c>
      <c r="H178" s="292">
        <v>0</v>
      </c>
      <c r="I178" s="292">
        <f t="shared" si="17"/>
        <v>296490</v>
      </c>
    </row>
    <row r="179" spans="2:9" x14ac:dyDescent="0.2">
      <c r="B179" s="291" t="s">
        <v>16</v>
      </c>
      <c r="C179" s="292">
        <f t="shared" ref="C179:H179" si="18">SUM(C180:C184)</f>
        <v>63660</v>
      </c>
      <c r="D179" s="292">
        <f t="shared" si="18"/>
        <v>97766</v>
      </c>
      <c r="E179" s="292">
        <f t="shared" si="18"/>
        <v>5040</v>
      </c>
      <c r="F179" s="292">
        <f t="shared" si="18"/>
        <v>12585</v>
      </c>
      <c r="G179" s="292">
        <f t="shared" si="18"/>
        <v>6874</v>
      </c>
      <c r="H179" s="292">
        <f t="shared" si="18"/>
        <v>111</v>
      </c>
      <c r="I179" s="292">
        <f t="shared" si="17"/>
        <v>186036</v>
      </c>
    </row>
    <row r="180" spans="2:9" x14ac:dyDescent="0.2">
      <c r="B180" s="246" t="s">
        <v>17</v>
      </c>
      <c r="C180" s="247">
        <v>113</v>
      </c>
      <c r="D180" s="247">
        <v>137</v>
      </c>
      <c r="E180" s="247">
        <v>0</v>
      </c>
      <c r="F180" s="247">
        <v>0</v>
      </c>
      <c r="G180" s="247">
        <v>0</v>
      </c>
      <c r="H180" s="247">
        <v>0</v>
      </c>
      <c r="I180" s="247">
        <f t="shared" si="17"/>
        <v>250</v>
      </c>
    </row>
    <row r="181" spans="2:9" x14ac:dyDescent="0.2">
      <c r="B181" s="246" t="s">
        <v>25</v>
      </c>
      <c r="C181" s="247">
        <v>14306</v>
      </c>
      <c r="D181" s="247">
        <v>22746</v>
      </c>
      <c r="E181" s="247">
        <v>1290</v>
      </c>
      <c r="F181" s="247">
        <v>4210</v>
      </c>
      <c r="G181" s="247">
        <v>3602</v>
      </c>
      <c r="H181" s="247">
        <v>0</v>
      </c>
      <c r="I181" s="247">
        <f t="shared" si="17"/>
        <v>46154</v>
      </c>
    </row>
    <row r="182" spans="2:9" x14ac:dyDescent="0.2">
      <c r="B182" s="246" t="s">
        <v>18</v>
      </c>
      <c r="C182" s="247">
        <v>14816</v>
      </c>
      <c r="D182" s="247">
        <f>31722+2491</f>
        <v>34213</v>
      </c>
      <c r="E182" s="247">
        <v>1600</v>
      </c>
      <c r="F182" s="247">
        <v>4025</v>
      </c>
      <c r="G182" s="247">
        <v>1372</v>
      </c>
      <c r="H182" s="247">
        <v>111</v>
      </c>
      <c r="I182" s="247">
        <f t="shared" si="17"/>
        <v>56137</v>
      </c>
    </row>
    <row r="183" spans="2:9" x14ac:dyDescent="0.2">
      <c r="B183" s="246" t="s">
        <v>24</v>
      </c>
      <c r="C183" s="247">
        <v>13350</v>
      </c>
      <c r="D183" s="247">
        <v>16150</v>
      </c>
      <c r="E183" s="247">
        <v>645</v>
      </c>
      <c r="F183" s="247">
        <v>2355</v>
      </c>
      <c r="G183" s="247">
        <v>0</v>
      </c>
      <c r="H183" s="247">
        <v>0</v>
      </c>
      <c r="I183" s="247">
        <f t="shared" si="17"/>
        <v>32500</v>
      </c>
    </row>
    <row r="184" spans="2:9" x14ac:dyDescent="0.2">
      <c r="B184" s="293" t="s">
        <v>21</v>
      </c>
      <c r="C184" s="294">
        <v>21075</v>
      </c>
      <c r="D184" s="294">
        <v>24520</v>
      </c>
      <c r="E184" s="294">
        <v>1505</v>
      </c>
      <c r="F184" s="294">
        <v>1995</v>
      </c>
      <c r="G184" s="294">
        <v>1900</v>
      </c>
      <c r="H184" s="294">
        <v>0</v>
      </c>
      <c r="I184" s="294">
        <f t="shared" si="17"/>
        <v>50995</v>
      </c>
    </row>
    <row r="185" spans="2:9" ht="13.5" thickBot="1" x14ac:dyDescent="0.25">
      <c r="B185" s="302" t="s">
        <v>22</v>
      </c>
      <c r="C185" s="303">
        <v>1303</v>
      </c>
      <c r="D185" s="303">
        <v>6895</v>
      </c>
      <c r="E185" s="303">
        <v>891</v>
      </c>
      <c r="F185" s="303">
        <v>303</v>
      </c>
      <c r="G185" s="303">
        <v>1349</v>
      </c>
      <c r="H185" s="303">
        <v>0</v>
      </c>
      <c r="I185" s="303">
        <f t="shared" si="17"/>
        <v>10741</v>
      </c>
    </row>
    <row r="186" spans="2:9" ht="24" customHeight="1" thickTop="1" x14ac:dyDescent="0.2">
      <c r="B186" s="300" t="s">
        <v>23</v>
      </c>
      <c r="C186" s="301">
        <f t="shared" ref="C186:H186" si="19">C177+C178+C179+C185</f>
        <v>449007</v>
      </c>
      <c r="D186" s="301">
        <f t="shared" si="19"/>
        <v>671073</v>
      </c>
      <c r="E186" s="301">
        <f t="shared" si="19"/>
        <v>43625</v>
      </c>
      <c r="F186" s="301">
        <f t="shared" si="19"/>
        <v>62974</v>
      </c>
      <c r="G186" s="301">
        <f t="shared" si="19"/>
        <v>110167</v>
      </c>
      <c r="H186" s="301">
        <f t="shared" si="19"/>
        <v>111</v>
      </c>
      <c r="I186" s="301">
        <f t="shared" si="17"/>
        <v>1336957</v>
      </c>
    </row>
    <row r="187" spans="2:9" x14ac:dyDescent="0.2">
      <c r="H187" s="259"/>
    </row>
    <row r="189" spans="2:9" ht="18" x14ac:dyDescent="0.25">
      <c r="B189" s="237" t="s">
        <v>60</v>
      </c>
    </row>
    <row r="190" spans="2:9" ht="7.5" customHeight="1" x14ac:dyDescent="0.2"/>
    <row r="191" spans="2:9" s="290" customFormat="1" ht="19.5" customHeight="1" thickBot="1" x14ac:dyDescent="0.3">
      <c r="B191" s="878" t="s">
        <v>13</v>
      </c>
      <c r="C191" s="879"/>
      <c r="D191" s="879"/>
      <c r="E191" s="880"/>
    </row>
    <row r="192" spans="2:9" ht="13.5" thickTop="1" x14ac:dyDescent="0.2">
      <c r="B192" s="884" t="s">
        <v>26</v>
      </c>
      <c r="C192" s="885"/>
      <c r="D192" s="886"/>
      <c r="E192" s="318">
        <v>5793</v>
      </c>
    </row>
    <row r="193" spans="2:9" x14ac:dyDescent="0.2">
      <c r="B193" s="895" t="s">
        <v>428</v>
      </c>
      <c r="C193" s="809"/>
      <c r="D193" s="810"/>
      <c r="E193" s="244">
        <v>8934</v>
      </c>
    </row>
    <row r="194" spans="2:9" x14ac:dyDescent="0.2">
      <c r="B194" s="895" t="s">
        <v>28</v>
      </c>
      <c r="C194" s="809"/>
      <c r="D194" s="810"/>
      <c r="E194" s="244">
        <v>14647</v>
      </c>
    </row>
    <row r="195" spans="2:9" s="70" customFormat="1" x14ac:dyDescent="0.25">
      <c r="B195" s="866" t="s">
        <v>29</v>
      </c>
      <c r="C195" s="867"/>
      <c r="D195" s="868"/>
      <c r="E195" s="239">
        <v>2</v>
      </c>
    </row>
    <row r="196" spans="2:9" s="70" customFormat="1" x14ac:dyDescent="0.25">
      <c r="B196" s="240" t="s">
        <v>418</v>
      </c>
      <c r="C196" s="241"/>
      <c r="D196" s="242"/>
      <c r="E196" s="239">
        <v>4132</v>
      </c>
    </row>
    <row r="197" spans="2:9" s="70" customFormat="1" ht="14.25" customHeight="1" x14ac:dyDescent="0.25">
      <c r="B197" s="240" t="s">
        <v>282</v>
      </c>
      <c r="C197" s="241"/>
      <c r="D197" s="242"/>
      <c r="E197" s="239">
        <v>500</v>
      </c>
    </row>
    <row r="198" spans="2:9" s="70" customFormat="1" ht="13.5" thickBot="1" x14ac:dyDescent="0.3">
      <c r="B198" s="899" t="s">
        <v>762</v>
      </c>
      <c r="C198" s="900"/>
      <c r="D198" s="901"/>
      <c r="E198" s="313">
        <v>7500</v>
      </c>
    </row>
    <row r="199" spans="2:9" ht="20.25" customHeight="1" thickTop="1" x14ac:dyDescent="0.2">
      <c r="B199" s="892" t="s">
        <v>23</v>
      </c>
      <c r="C199" s="893"/>
      <c r="D199" s="894"/>
      <c r="E199" s="319">
        <f>SUM(E192:E198)</f>
        <v>41508</v>
      </c>
    </row>
    <row r="200" spans="2:9" ht="10.5" customHeight="1" x14ac:dyDescent="0.2"/>
    <row r="201" spans="2:9" ht="12" customHeight="1" x14ac:dyDescent="0.2"/>
    <row r="202" spans="2:9" s="245" customFormat="1" ht="84.75" thickBot="1" x14ac:dyDescent="0.3">
      <c r="B202" s="306" t="s">
        <v>14</v>
      </c>
      <c r="C202" s="307" t="s">
        <v>356</v>
      </c>
      <c r="D202" s="307" t="s">
        <v>357</v>
      </c>
      <c r="E202" s="307" t="s">
        <v>359</v>
      </c>
      <c r="F202" s="307" t="s">
        <v>360</v>
      </c>
      <c r="G202" s="307" t="s">
        <v>358</v>
      </c>
      <c r="H202" s="307" t="s">
        <v>361</v>
      </c>
      <c r="I202" s="308" t="s">
        <v>23</v>
      </c>
    </row>
    <row r="203" spans="2:9" ht="13.5" thickTop="1" x14ac:dyDescent="0.2">
      <c r="B203" s="304" t="s">
        <v>15</v>
      </c>
      <c r="C203" s="305">
        <v>335745</v>
      </c>
      <c r="D203" s="305">
        <v>374957</v>
      </c>
      <c r="E203" s="305">
        <v>29295</v>
      </c>
      <c r="F203" s="305">
        <v>33880</v>
      </c>
      <c r="G203" s="305">
        <v>70580</v>
      </c>
      <c r="H203" s="305">
        <v>0</v>
      </c>
      <c r="I203" s="305">
        <f t="shared" ref="I203:I212" si="20">C203+D203+E203+F203+G203+H203</f>
        <v>844457</v>
      </c>
    </row>
    <row r="204" spans="2:9" x14ac:dyDescent="0.2">
      <c r="B204" s="291" t="s">
        <v>836</v>
      </c>
      <c r="C204" s="292">
        <v>116615</v>
      </c>
      <c r="D204" s="292">
        <v>136493</v>
      </c>
      <c r="E204" s="292">
        <v>11140</v>
      </c>
      <c r="F204" s="292">
        <v>11860</v>
      </c>
      <c r="G204" s="292">
        <v>23720</v>
      </c>
      <c r="H204" s="292">
        <v>0</v>
      </c>
      <c r="I204" s="292">
        <f t="shared" si="20"/>
        <v>299828</v>
      </c>
    </row>
    <row r="205" spans="2:9" x14ac:dyDescent="0.2">
      <c r="B205" s="291" t="s">
        <v>16</v>
      </c>
      <c r="C205" s="292">
        <f t="shared" ref="C205:H205" si="21">SUM(C206:C211)</f>
        <v>69798</v>
      </c>
      <c r="D205" s="292">
        <f t="shared" si="21"/>
        <v>121147</v>
      </c>
      <c r="E205" s="292">
        <f t="shared" si="21"/>
        <v>8149</v>
      </c>
      <c r="F205" s="292">
        <f t="shared" si="21"/>
        <v>12358</v>
      </c>
      <c r="G205" s="292">
        <f t="shared" si="21"/>
        <v>9429</v>
      </c>
      <c r="H205" s="292">
        <f t="shared" si="21"/>
        <v>701</v>
      </c>
      <c r="I205" s="292">
        <f t="shared" si="20"/>
        <v>221582</v>
      </c>
    </row>
    <row r="206" spans="2:9" x14ac:dyDescent="0.2">
      <c r="B206" s="246" t="s">
        <v>17</v>
      </c>
      <c r="C206" s="247">
        <v>290</v>
      </c>
      <c r="D206" s="247">
        <v>268</v>
      </c>
      <c r="E206" s="247">
        <v>0</v>
      </c>
      <c r="F206" s="247">
        <v>0</v>
      </c>
      <c r="G206" s="247">
        <v>0</v>
      </c>
      <c r="H206" s="247">
        <v>0</v>
      </c>
      <c r="I206" s="247">
        <f t="shared" si="20"/>
        <v>558</v>
      </c>
    </row>
    <row r="207" spans="2:9" x14ac:dyDescent="0.2">
      <c r="B207" s="246" t="s">
        <v>25</v>
      </c>
      <c r="C207" s="247">
        <v>28235</v>
      </c>
      <c r="D207" s="247">
        <v>27155</v>
      </c>
      <c r="E207" s="247">
        <v>3480</v>
      </c>
      <c r="F207" s="247">
        <v>4400</v>
      </c>
      <c r="G207" s="247">
        <v>3418</v>
      </c>
      <c r="H207" s="247">
        <v>0</v>
      </c>
      <c r="I207" s="247">
        <f t="shared" si="20"/>
        <v>66688</v>
      </c>
    </row>
    <row r="208" spans="2:9" x14ac:dyDescent="0.2">
      <c r="B208" s="246" t="s">
        <v>18</v>
      </c>
      <c r="C208" s="247">
        <v>9686</v>
      </c>
      <c r="D208" s="247">
        <v>32969</v>
      </c>
      <c r="E208" s="247">
        <v>2090</v>
      </c>
      <c r="F208" s="247">
        <v>3843</v>
      </c>
      <c r="G208" s="247">
        <v>5225</v>
      </c>
      <c r="H208" s="247">
        <v>701</v>
      </c>
      <c r="I208" s="247">
        <f t="shared" si="20"/>
        <v>54514</v>
      </c>
    </row>
    <row r="209" spans="2:17" x14ac:dyDescent="0.2">
      <c r="B209" s="246" t="s">
        <v>24</v>
      </c>
      <c r="C209" s="247">
        <v>14835</v>
      </c>
      <c r="D209" s="247">
        <v>21856</v>
      </c>
      <c r="E209" s="247">
        <v>1670</v>
      </c>
      <c r="F209" s="247">
        <v>2254</v>
      </c>
      <c r="G209" s="247">
        <v>0</v>
      </c>
      <c r="H209" s="247">
        <v>0</v>
      </c>
      <c r="I209" s="247">
        <f t="shared" si="20"/>
        <v>40615</v>
      </c>
    </row>
    <row r="210" spans="2:17" x14ac:dyDescent="0.2">
      <c r="B210" s="246" t="s">
        <v>363</v>
      </c>
      <c r="C210" s="247">
        <v>2240</v>
      </c>
      <c r="D210" s="247">
        <v>2520</v>
      </c>
      <c r="E210" s="247">
        <v>0</v>
      </c>
      <c r="F210" s="247">
        <v>0</v>
      </c>
      <c r="G210" s="247">
        <v>0</v>
      </c>
      <c r="H210" s="247">
        <v>0</v>
      </c>
      <c r="I210" s="247">
        <f t="shared" si="20"/>
        <v>4760</v>
      </c>
    </row>
    <row r="211" spans="2:17" x14ac:dyDescent="0.2">
      <c r="B211" s="246" t="s">
        <v>21</v>
      </c>
      <c r="C211" s="247">
        <v>14512</v>
      </c>
      <c r="D211" s="247">
        <v>36379</v>
      </c>
      <c r="E211" s="247">
        <v>909</v>
      </c>
      <c r="F211" s="247">
        <v>1861</v>
      </c>
      <c r="G211" s="247">
        <v>786</v>
      </c>
      <c r="H211" s="247">
        <v>0</v>
      </c>
      <c r="I211" s="247">
        <f t="shared" si="20"/>
        <v>54447</v>
      </c>
    </row>
    <row r="212" spans="2:17" x14ac:dyDescent="0.2">
      <c r="B212" s="291" t="s">
        <v>22</v>
      </c>
      <c r="C212" s="292">
        <v>8649</v>
      </c>
      <c r="D212" s="292">
        <v>8771</v>
      </c>
      <c r="E212" s="292">
        <v>180</v>
      </c>
      <c r="F212" s="292">
        <v>200</v>
      </c>
      <c r="G212" s="292">
        <v>700</v>
      </c>
      <c r="H212" s="292">
        <v>0</v>
      </c>
      <c r="I212" s="292">
        <f t="shared" si="20"/>
        <v>18500</v>
      </c>
    </row>
    <row r="213" spans="2:17" s="290" customFormat="1" ht="25.5" x14ac:dyDescent="0.25">
      <c r="B213" s="296" t="s">
        <v>866</v>
      </c>
      <c r="C213" s="299">
        <v>0</v>
      </c>
      <c r="D213" s="299">
        <v>0</v>
      </c>
      <c r="E213" s="299">
        <v>0</v>
      </c>
      <c r="F213" s="299">
        <v>4500</v>
      </c>
      <c r="G213" s="299">
        <v>0</v>
      </c>
      <c r="H213" s="299">
        <v>0</v>
      </c>
      <c r="I213" s="297">
        <f t="shared" ref="I213:I214" si="22">C213+D213+E213+F213+G213+H213</f>
        <v>4500</v>
      </c>
    </row>
    <row r="214" spans="2:17" ht="13.5" thickBot="1" x14ac:dyDescent="0.25">
      <c r="B214" s="322" t="s">
        <v>869</v>
      </c>
      <c r="C214" s="303">
        <v>0</v>
      </c>
      <c r="D214" s="303">
        <v>27500</v>
      </c>
      <c r="E214" s="303">
        <v>0</v>
      </c>
      <c r="F214" s="303">
        <v>0</v>
      </c>
      <c r="G214" s="303">
        <v>0</v>
      </c>
      <c r="H214" s="303">
        <v>0</v>
      </c>
      <c r="I214" s="303">
        <f t="shared" si="22"/>
        <v>27500</v>
      </c>
    </row>
    <row r="215" spans="2:17" ht="17.25" customHeight="1" thickTop="1" x14ac:dyDescent="0.2">
      <c r="B215" s="300" t="s">
        <v>23</v>
      </c>
      <c r="C215" s="301">
        <f t="shared" ref="C215:H215" si="23">C203+C204+C205+C212+C214+C213</f>
        <v>530807</v>
      </c>
      <c r="D215" s="301">
        <f>D203+D204+D205+D212+D214+D213</f>
        <v>668868</v>
      </c>
      <c r="E215" s="301">
        <f t="shared" si="23"/>
        <v>48764</v>
      </c>
      <c r="F215" s="301">
        <f>F203+F204+F205+F212+F214+F213</f>
        <v>62798</v>
      </c>
      <c r="G215" s="301">
        <f t="shared" si="23"/>
        <v>104429</v>
      </c>
      <c r="H215" s="301">
        <f t="shared" si="23"/>
        <v>701</v>
      </c>
      <c r="I215" s="301">
        <f>C215+D215+E215+F215+G215+H215</f>
        <v>1416367</v>
      </c>
      <c r="K215" s="255"/>
    </row>
    <row r="221" spans="2:17" ht="18" x14ac:dyDescent="0.25">
      <c r="B221" s="237" t="s">
        <v>131</v>
      </c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</row>
    <row r="222" spans="2:17" x14ac:dyDescent="0.2"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</row>
    <row r="223" spans="2:17" ht="20.25" customHeight="1" thickBot="1" x14ac:dyDescent="0.25">
      <c r="B223" s="878" t="s">
        <v>13</v>
      </c>
      <c r="C223" s="879"/>
      <c r="D223" s="879"/>
      <c r="E223" s="880"/>
      <c r="G223" s="255"/>
      <c r="H223" s="262"/>
      <c r="I223" s="253"/>
      <c r="J223" s="260"/>
      <c r="K223" s="260"/>
      <c r="L223" s="260"/>
      <c r="M223" s="253"/>
      <c r="N223" s="253"/>
      <c r="O223" s="253"/>
      <c r="P223" s="253"/>
      <c r="Q223" s="253"/>
    </row>
    <row r="224" spans="2:17" ht="13.5" thickTop="1" x14ac:dyDescent="0.2">
      <c r="B224" s="884" t="s">
        <v>26</v>
      </c>
      <c r="C224" s="885"/>
      <c r="D224" s="886"/>
      <c r="E224" s="318">
        <f>E192+E169+E141+E115+E87+E61+E30+E6</f>
        <v>87302</v>
      </c>
      <c r="F224" s="255"/>
      <c r="H224" s="262"/>
      <c r="I224" s="253"/>
      <c r="J224" s="260"/>
      <c r="K224" s="260"/>
      <c r="L224" s="260"/>
      <c r="M224" s="253"/>
      <c r="N224" s="253"/>
      <c r="O224" s="253"/>
      <c r="P224" s="253"/>
      <c r="Q224" s="253"/>
    </row>
    <row r="225" spans="2:17" x14ac:dyDescent="0.2">
      <c r="B225" s="895" t="s">
        <v>428</v>
      </c>
      <c r="C225" s="809"/>
      <c r="D225" s="810"/>
      <c r="E225" s="244">
        <f>E193+E142+E88+E62+E31+E7</f>
        <v>84726</v>
      </c>
      <c r="F225" s="255"/>
      <c r="H225" s="262"/>
      <c r="I225" s="253"/>
      <c r="J225" s="260"/>
      <c r="K225" s="260"/>
      <c r="L225" s="260"/>
      <c r="M225" s="253"/>
      <c r="N225" s="253"/>
      <c r="O225" s="253"/>
      <c r="P225" s="253"/>
      <c r="Q225" s="253"/>
    </row>
    <row r="226" spans="2:17" ht="12.75" customHeight="1" x14ac:dyDescent="0.2">
      <c r="B226" s="895" t="s">
        <v>28</v>
      </c>
      <c r="C226" s="809"/>
      <c r="D226" s="810"/>
      <c r="E226" s="244">
        <f>E194+E170+E143+E116+E89+E63+E32+E8+E171</f>
        <v>115181</v>
      </c>
      <c r="F226" s="255"/>
      <c r="G226" s="255"/>
      <c r="H226" s="262"/>
      <c r="I226" s="253"/>
      <c r="J226" s="260"/>
      <c r="K226" s="260"/>
      <c r="L226" s="260"/>
      <c r="M226" s="253"/>
      <c r="N226" s="253"/>
      <c r="O226" s="253"/>
      <c r="P226" s="253"/>
      <c r="Q226" s="253"/>
    </row>
    <row r="227" spans="2:17" x14ac:dyDescent="0.2">
      <c r="B227" s="866" t="s">
        <v>29</v>
      </c>
      <c r="C227" s="867"/>
      <c r="D227" s="868"/>
      <c r="E227" s="239">
        <f>E195+E144+E117+E90+E64+E33+E9</f>
        <v>12</v>
      </c>
      <c r="F227" s="255"/>
      <c r="H227" s="262"/>
      <c r="I227" s="253"/>
      <c r="J227" s="260"/>
      <c r="K227" s="260"/>
      <c r="L227" s="260"/>
      <c r="M227" s="253"/>
      <c r="N227" s="253"/>
      <c r="O227" s="253"/>
      <c r="P227" s="253"/>
      <c r="Q227" s="253"/>
    </row>
    <row r="228" spans="2:17" x14ac:dyDescent="0.2">
      <c r="B228" s="896" t="s">
        <v>412</v>
      </c>
      <c r="C228" s="836"/>
      <c r="D228" s="837"/>
      <c r="E228" s="254">
        <f>E118</f>
        <v>23735</v>
      </c>
      <c r="F228" s="255"/>
      <c r="H228" s="262"/>
      <c r="I228" s="253"/>
      <c r="J228" s="260"/>
      <c r="K228" s="260"/>
      <c r="L228" s="260"/>
      <c r="M228" s="253"/>
      <c r="N228" s="253"/>
      <c r="O228" s="253"/>
      <c r="P228" s="253"/>
      <c r="Q228" s="253"/>
    </row>
    <row r="229" spans="2:17" ht="12.75" customHeight="1" x14ac:dyDescent="0.2">
      <c r="B229" s="866" t="s">
        <v>61</v>
      </c>
      <c r="C229" s="867"/>
      <c r="D229" s="868"/>
      <c r="E229" s="239">
        <f>E172+E145+E119+E91+E65</f>
        <v>9065</v>
      </c>
      <c r="F229" s="263"/>
      <c r="H229" s="262"/>
      <c r="I229" s="253"/>
      <c r="J229" s="260"/>
      <c r="K229" s="260"/>
      <c r="L229" s="260"/>
      <c r="M229" s="253"/>
      <c r="N229" s="253"/>
      <c r="O229" s="253"/>
      <c r="P229" s="253"/>
      <c r="Q229" s="253"/>
    </row>
    <row r="230" spans="2:17" ht="15" customHeight="1" x14ac:dyDescent="0.2">
      <c r="B230" s="866" t="s">
        <v>30</v>
      </c>
      <c r="C230" s="867"/>
      <c r="D230" s="868"/>
      <c r="E230" s="239">
        <f>E196+E146+E120+E92+E66+E10</f>
        <v>13504</v>
      </c>
      <c r="F230" s="263"/>
      <c r="H230" s="262"/>
      <c r="I230" s="253"/>
      <c r="J230" s="260"/>
      <c r="K230" s="260"/>
      <c r="L230" s="260"/>
      <c r="M230" s="260"/>
      <c r="N230" s="253"/>
      <c r="O230" s="253"/>
      <c r="P230" s="253"/>
      <c r="Q230" s="253"/>
    </row>
    <row r="231" spans="2:17" x14ac:dyDescent="0.2">
      <c r="B231" s="866" t="s">
        <v>130</v>
      </c>
      <c r="C231" s="867"/>
      <c r="D231" s="868"/>
      <c r="E231" s="239">
        <f>E173+E147+E67+E34</f>
        <v>11404</v>
      </c>
      <c r="F231" s="263"/>
      <c r="H231" s="262"/>
      <c r="I231" s="253"/>
      <c r="J231" s="260"/>
      <c r="K231" s="260"/>
      <c r="L231" s="260"/>
      <c r="M231" s="260"/>
      <c r="N231" s="253"/>
      <c r="O231" s="253"/>
      <c r="P231" s="253"/>
      <c r="Q231" s="253"/>
    </row>
    <row r="232" spans="2:17" ht="12.75" customHeight="1" x14ac:dyDescent="0.2">
      <c r="B232" s="240" t="s">
        <v>282</v>
      </c>
      <c r="C232" s="241"/>
      <c r="D232" s="242"/>
      <c r="E232" s="239">
        <f>E197</f>
        <v>500</v>
      </c>
      <c r="F232" s="263"/>
      <c r="H232" s="253"/>
      <c r="I232" s="253"/>
      <c r="J232" s="253"/>
      <c r="K232" s="253"/>
      <c r="L232" s="260"/>
      <c r="M232" s="253"/>
      <c r="N232" s="253"/>
      <c r="O232" s="253"/>
      <c r="P232" s="253"/>
      <c r="Q232" s="253"/>
    </row>
    <row r="233" spans="2:17" ht="13.5" thickBot="1" x14ac:dyDescent="0.25">
      <c r="B233" s="899" t="s">
        <v>762</v>
      </c>
      <c r="C233" s="900"/>
      <c r="D233" s="901"/>
      <c r="E233" s="313">
        <f>E198</f>
        <v>7500</v>
      </c>
      <c r="F233" s="263"/>
      <c r="H233" s="253"/>
      <c r="I233" s="253"/>
      <c r="J233" s="253"/>
      <c r="K233" s="253"/>
      <c r="L233" s="260"/>
      <c r="M233" s="253"/>
      <c r="N233" s="253"/>
      <c r="O233" s="253"/>
      <c r="P233" s="253"/>
      <c r="Q233" s="253"/>
    </row>
    <row r="234" spans="2:17" ht="21.75" customHeight="1" thickTop="1" x14ac:dyDescent="0.2">
      <c r="B234" s="875" t="s">
        <v>23</v>
      </c>
      <c r="C234" s="876"/>
      <c r="D234" s="877"/>
      <c r="E234" s="323">
        <f>SUM(E224:E233)</f>
        <v>352929</v>
      </c>
      <c r="F234" s="263"/>
      <c r="G234" s="255"/>
      <c r="H234" s="262"/>
      <c r="I234" s="262"/>
      <c r="J234" s="262"/>
      <c r="K234" s="253"/>
      <c r="L234" s="253"/>
      <c r="M234" s="253"/>
      <c r="N234" s="253"/>
      <c r="O234" s="253"/>
      <c r="P234" s="253"/>
      <c r="Q234" s="253"/>
    </row>
    <row r="235" spans="2:17" x14ac:dyDescent="0.2">
      <c r="F235" s="26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</row>
    <row r="236" spans="2:17" ht="84.75" thickBot="1" x14ac:dyDescent="0.25">
      <c r="B236" s="306" t="s">
        <v>14</v>
      </c>
      <c r="C236" s="307" t="s">
        <v>356</v>
      </c>
      <c r="D236" s="307" t="s">
        <v>357</v>
      </c>
      <c r="E236" s="307" t="s">
        <v>359</v>
      </c>
      <c r="F236" s="307" t="s">
        <v>360</v>
      </c>
      <c r="G236" s="307" t="s">
        <v>358</v>
      </c>
      <c r="H236" s="307" t="s">
        <v>361</v>
      </c>
      <c r="I236" s="308" t="s">
        <v>23</v>
      </c>
      <c r="J236" s="253"/>
      <c r="K236" s="253"/>
      <c r="L236" s="253"/>
      <c r="M236" s="253"/>
      <c r="N236" s="253"/>
      <c r="O236" s="253"/>
      <c r="P236" s="253"/>
      <c r="Q236" s="253"/>
    </row>
    <row r="237" spans="2:17" ht="13.5" thickTop="1" x14ac:dyDescent="0.2">
      <c r="B237" s="304" t="s">
        <v>15</v>
      </c>
      <c r="C237" s="305">
        <f t="shared" ref="C237:H238" si="24">C203+C177+C151+C124+C98+C71+C38+C14</f>
        <v>1832458</v>
      </c>
      <c r="D237" s="305">
        <f t="shared" si="24"/>
        <v>2669584</v>
      </c>
      <c r="E237" s="305">
        <f t="shared" si="24"/>
        <v>175515</v>
      </c>
      <c r="F237" s="305">
        <f t="shared" si="24"/>
        <v>204415</v>
      </c>
      <c r="G237" s="305">
        <f t="shared" si="24"/>
        <v>496618</v>
      </c>
      <c r="H237" s="305">
        <f t="shared" si="24"/>
        <v>0</v>
      </c>
      <c r="I237" s="305">
        <f t="shared" ref="I237:I247" si="25">C237+D237+E237+F237+G237+H237</f>
        <v>5378590</v>
      </c>
    </row>
    <row r="238" spans="2:17" x14ac:dyDescent="0.2">
      <c r="B238" s="291" t="s">
        <v>836</v>
      </c>
      <c r="C238" s="292">
        <f t="shared" si="24"/>
        <v>644011</v>
      </c>
      <c r="D238" s="292">
        <f t="shared" si="24"/>
        <v>953896</v>
      </c>
      <c r="E238" s="292">
        <f t="shared" si="24"/>
        <v>63322</v>
      </c>
      <c r="F238" s="292">
        <f t="shared" si="24"/>
        <v>72566</v>
      </c>
      <c r="G238" s="292">
        <f t="shared" si="24"/>
        <v>174880</v>
      </c>
      <c r="H238" s="292">
        <f t="shared" si="24"/>
        <v>0</v>
      </c>
      <c r="I238" s="292">
        <f t="shared" si="25"/>
        <v>1908675</v>
      </c>
    </row>
    <row r="239" spans="2:17" x14ac:dyDescent="0.2">
      <c r="B239" s="291" t="s">
        <v>16</v>
      </c>
      <c r="C239" s="292">
        <f t="shared" ref="C239:H239" si="26">SUM(C240:C246)</f>
        <v>466462</v>
      </c>
      <c r="D239" s="292">
        <f t="shared" si="26"/>
        <v>851268</v>
      </c>
      <c r="E239" s="292">
        <f t="shared" si="26"/>
        <v>135436</v>
      </c>
      <c r="F239" s="292">
        <f t="shared" si="26"/>
        <v>175467</v>
      </c>
      <c r="G239" s="292">
        <f t="shared" si="26"/>
        <v>68973</v>
      </c>
      <c r="H239" s="292">
        <f t="shared" si="26"/>
        <v>4074</v>
      </c>
      <c r="I239" s="292">
        <f t="shared" si="25"/>
        <v>1701680</v>
      </c>
    </row>
    <row r="240" spans="2:17" x14ac:dyDescent="0.2">
      <c r="B240" s="246" t="s">
        <v>17</v>
      </c>
      <c r="C240" s="247">
        <f t="shared" ref="C240:H240" si="27">C206+C180+C101+C74+C41+C17</f>
        <v>963</v>
      </c>
      <c r="D240" s="247">
        <f t="shared" si="27"/>
        <v>925</v>
      </c>
      <c r="E240" s="247">
        <f t="shared" si="27"/>
        <v>0</v>
      </c>
      <c r="F240" s="247">
        <f t="shared" si="27"/>
        <v>0</v>
      </c>
      <c r="G240" s="247">
        <f t="shared" si="27"/>
        <v>0</v>
      </c>
      <c r="H240" s="247">
        <f t="shared" si="27"/>
        <v>0</v>
      </c>
      <c r="I240" s="247">
        <f t="shared" si="25"/>
        <v>1888</v>
      </c>
    </row>
    <row r="241" spans="2:9" x14ac:dyDescent="0.2">
      <c r="B241" s="246" t="s">
        <v>25</v>
      </c>
      <c r="C241" s="247">
        <f t="shared" ref="C241:H242" si="28">C207+C181+C154+C127+C102+C75+C42+C18</f>
        <v>185199</v>
      </c>
      <c r="D241" s="247">
        <f t="shared" si="28"/>
        <v>325013</v>
      </c>
      <c r="E241" s="247">
        <f t="shared" si="28"/>
        <v>33164</v>
      </c>
      <c r="F241" s="247">
        <f t="shared" si="28"/>
        <v>41569</v>
      </c>
      <c r="G241" s="247">
        <f t="shared" si="28"/>
        <v>32096</v>
      </c>
      <c r="H241" s="247">
        <f t="shared" si="28"/>
        <v>0</v>
      </c>
      <c r="I241" s="247">
        <f t="shared" si="25"/>
        <v>617041</v>
      </c>
    </row>
    <row r="242" spans="2:9" x14ac:dyDescent="0.2">
      <c r="B242" s="246" t="s">
        <v>18</v>
      </c>
      <c r="C242" s="247">
        <f t="shared" si="28"/>
        <v>69912</v>
      </c>
      <c r="D242" s="247">
        <f t="shared" si="28"/>
        <v>177897</v>
      </c>
      <c r="E242" s="247">
        <f t="shared" si="28"/>
        <v>24755</v>
      </c>
      <c r="F242" s="247">
        <f t="shared" si="28"/>
        <v>23693</v>
      </c>
      <c r="G242" s="247">
        <f t="shared" si="28"/>
        <v>17509</v>
      </c>
      <c r="H242" s="247">
        <f t="shared" si="28"/>
        <v>4074</v>
      </c>
      <c r="I242" s="247">
        <f t="shared" si="25"/>
        <v>317840</v>
      </c>
    </row>
    <row r="243" spans="2:9" x14ac:dyDescent="0.2">
      <c r="B243" s="246" t="s">
        <v>19</v>
      </c>
      <c r="C243" s="247">
        <f>C104</f>
        <v>1572</v>
      </c>
      <c r="D243" s="247">
        <f>D156+D104</f>
        <v>2484</v>
      </c>
      <c r="E243" s="247">
        <v>0</v>
      </c>
      <c r="F243" s="247">
        <v>0</v>
      </c>
      <c r="G243" s="247">
        <v>0</v>
      </c>
      <c r="H243" s="247">
        <v>0</v>
      </c>
      <c r="I243" s="247">
        <f t="shared" si="25"/>
        <v>4056</v>
      </c>
    </row>
    <row r="244" spans="2:9" x14ac:dyDescent="0.2">
      <c r="B244" s="246" t="s">
        <v>24</v>
      </c>
      <c r="C244" s="247">
        <f t="shared" ref="C244:H244" si="29">C209+C183+C157+C129+C105+C77+C44+C20</f>
        <v>85034</v>
      </c>
      <c r="D244" s="247">
        <f t="shared" si="29"/>
        <v>120992</v>
      </c>
      <c r="E244" s="247">
        <f t="shared" si="29"/>
        <v>11599</v>
      </c>
      <c r="F244" s="247">
        <f t="shared" si="29"/>
        <v>15608</v>
      </c>
      <c r="G244" s="247">
        <f t="shared" si="29"/>
        <v>3999</v>
      </c>
      <c r="H244" s="247">
        <f t="shared" si="29"/>
        <v>0</v>
      </c>
      <c r="I244" s="247">
        <f t="shared" si="25"/>
        <v>237232</v>
      </c>
    </row>
    <row r="245" spans="2:9" x14ac:dyDescent="0.2">
      <c r="B245" s="246" t="s">
        <v>363</v>
      </c>
      <c r="C245" s="247">
        <f>C210+C130+C45</f>
        <v>3176</v>
      </c>
      <c r="D245" s="247">
        <f>D210+D130+D45</f>
        <v>43556</v>
      </c>
      <c r="E245" s="247">
        <f>E210+E130+E45</f>
        <v>0</v>
      </c>
      <c r="F245" s="247">
        <f>F210+F130+F45</f>
        <v>0</v>
      </c>
      <c r="G245" s="247">
        <v>0</v>
      </c>
      <c r="H245" s="247">
        <v>0</v>
      </c>
      <c r="I245" s="247">
        <f t="shared" si="25"/>
        <v>46732</v>
      </c>
    </row>
    <row r="246" spans="2:9" x14ac:dyDescent="0.2">
      <c r="B246" s="246" t="s">
        <v>21</v>
      </c>
      <c r="C246" s="247">
        <f t="shared" ref="C246:H247" si="30">C211+C184+C158+C131+C106+C78+C46+C21</f>
        <v>120606</v>
      </c>
      <c r="D246" s="247">
        <f t="shared" si="30"/>
        <v>180401</v>
      </c>
      <c r="E246" s="247">
        <f t="shared" si="30"/>
        <v>65918</v>
      </c>
      <c r="F246" s="247">
        <f t="shared" si="30"/>
        <v>94597</v>
      </c>
      <c r="G246" s="247">
        <f t="shared" si="30"/>
        <v>15369</v>
      </c>
      <c r="H246" s="247">
        <f t="shared" si="30"/>
        <v>0</v>
      </c>
      <c r="I246" s="247">
        <f t="shared" si="25"/>
        <v>476891</v>
      </c>
    </row>
    <row r="247" spans="2:9" x14ac:dyDescent="0.2">
      <c r="B247" s="291" t="s">
        <v>22</v>
      </c>
      <c r="C247" s="292">
        <f t="shared" si="30"/>
        <v>24370</v>
      </c>
      <c r="D247" s="292">
        <f t="shared" si="30"/>
        <v>25331</v>
      </c>
      <c r="E247" s="292">
        <f t="shared" si="30"/>
        <v>5807</v>
      </c>
      <c r="F247" s="292">
        <f t="shared" si="30"/>
        <v>2631</v>
      </c>
      <c r="G247" s="292">
        <f t="shared" si="30"/>
        <v>4673</v>
      </c>
      <c r="H247" s="292">
        <f t="shared" si="30"/>
        <v>298.8</v>
      </c>
      <c r="I247" s="292">
        <f t="shared" si="25"/>
        <v>63110.8</v>
      </c>
    </row>
    <row r="248" spans="2:9" s="290" customFormat="1" ht="25.5" x14ac:dyDescent="0.25">
      <c r="B248" s="291" t="s">
        <v>866</v>
      </c>
      <c r="C248" s="297">
        <v>0</v>
      </c>
      <c r="D248" s="297">
        <v>0</v>
      </c>
      <c r="E248" s="297">
        <v>0</v>
      </c>
      <c r="F248" s="297">
        <f>F213</f>
        <v>4500</v>
      </c>
      <c r="G248" s="297">
        <v>0</v>
      </c>
      <c r="H248" s="297">
        <v>0</v>
      </c>
      <c r="I248" s="297">
        <f>G248+H248+C248+D248+E248+F248</f>
        <v>4500</v>
      </c>
    </row>
    <row r="249" spans="2:9" ht="13.5" thickBot="1" x14ac:dyDescent="0.25">
      <c r="B249" s="302" t="s">
        <v>869</v>
      </c>
      <c r="C249" s="303">
        <f>C214+C48</f>
        <v>0</v>
      </c>
      <c r="D249" s="303">
        <f>D214+D48</f>
        <v>49058</v>
      </c>
      <c r="E249" s="303">
        <v>0</v>
      </c>
      <c r="F249" s="303">
        <v>0</v>
      </c>
      <c r="G249" s="303">
        <v>0</v>
      </c>
      <c r="H249" s="303">
        <v>0</v>
      </c>
      <c r="I249" s="303">
        <f>G249+H249+C249+D249+E249+F249</f>
        <v>49058</v>
      </c>
    </row>
    <row r="250" spans="2:9" ht="21" customHeight="1" thickTop="1" x14ac:dyDescent="0.2">
      <c r="B250" s="300" t="s">
        <v>23</v>
      </c>
      <c r="C250" s="301">
        <f>C237+C238+C239+C247+C248+C249</f>
        <v>2967301</v>
      </c>
      <c r="D250" s="301">
        <f t="shared" ref="D250:F250" si="31">D237+D238+D239+D247+D248+D249</f>
        <v>4549137</v>
      </c>
      <c r="E250" s="301">
        <f t="shared" si="31"/>
        <v>380080</v>
      </c>
      <c r="F250" s="301">
        <f t="shared" si="31"/>
        <v>459579</v>
      </c>
      <c r="G250" s="301">
        <f>G237+G238+G239+G247+G248+G249</f>
        <v>745144</v>
      </c>
      <c r="H250" s="301">
        <f>H237+H238+H239+H247+H248+H249</f>
        <v>4372.8</v>
      </c>
      <c r="I250" s="301">
        <f>C250+D250+E250+F250+G250+H250</f>
        <v>9105613.8000000007</v>
      </c>
    </row>
    <row r="251" spans="2:9" x14ac:dyDescent="0.2">
      <c r="C251" s="255"/>
      <c r="D251" s="255"/>
      <c r="G251" s="255"/>
      <c r="H251" s="255"/>
    </row>
    <row r="277" spans="2:7" ht="18" x14ac:dyDescent="0.25">
      <c r="B277" s="237" t="s">
        <v>870</v>
      </c>
    </row>
    <row r="279" spans="2:7" ht="21.75" customHeight="1" thickBot="1" x14ac:dyDescent="0.25">
      <c r="B279" s="878" t="s">
        <v>13</v>
      </c>
      <c r="C279" s="879"/>
      <c r="D279" s="879"/>
      <c r="E279" s="880"/>
    </row>
    <row r="280" spans="2:7" ht="13.5" thickTop="1" x14ac:dyDescent="0.2">
      <c r="B280" s="888" t="s">
        <v>26</v>
      </c>
      <c r="C280" s="889"/>
      <c r="D280" s="890"/>
      <c r="E280" s="309">
        <v>127</v>
      </c>
    </row>
    <row r="281" spans="2:7" x14ac:dyDescent="0.2">
      <c r="B281" s="881" t="s">
        <v>27</v>
      </c>
      <c r="C281" s="882"/>
      <c r="D281" s="883"/>
      <c r="E281" s="238">
        <v>85213</v>
      </c>
    </row>
    <row r="282" spans="2:7" x14ac:dyDescent="0.2">
      <c r="B282" s="866" t="s">
        <v>29</v>
      </c>
      <c r="C282" s="867"/>
      <c r="D282" s="868"/>
      <c r="E282" s="239">
        <v>1</v>
      </c>
      <c r="F282" s="70"/>
      <c r="G282" s="70"/>
    </row>
    <row r="283" spans="2:7" ht="13.5" thickBot="1" x14ac:dyDescent="0.25">
      <c r="B283" s="310" t="s">
        <v>418</v>
      </c>
      <c r="C283" s="311"/>
      <c r="D283" s="312"/>
      <c r="E283" s="313">
        <v>3291</v>
      </c>
      <c r="F283" s="70"/>
      <c r="G283" s="70"/>
    </row>
    <row r="284" spans="2:7" s="70" customFormat="1" ht="21.75" customHeight="1" thickTop="1" x14ac:dyDescent="0.2">
      <c r="B284" s="875" t="s">
        <v>23</v>
      </c>
      <c r="C284" s="876"/>
      <c r="D284" s="877"/>
      <c r="E284" s="324">
        <f>SUM(E280:E283)</f>
        <v>88632</v>
      </c>
      <c r="F284" s="5"/>
      <c r="G284" s="5"/>
    </row>
    <row r="286" spans="2:7" ht="36.75" thickBot="1" x14ac:dyDescent="0.25">
      <c r="B286" s="306" t="s">
        <v>14</v>
      </c>
      <c r="C286" s="307" t="s">
        <v>364</v>
      </c>
      <c r="D286" s="264"/>
      <c r="E286" s="265"/>
      <c r="F286" s="265"/>
      <c r="G286" s="245"/>
    </row>
    <row r="287" spans="2:7" ht="13.5" thickTop="1" x14ac:dyDescent="0.2">
      <c r="B287" s="304" t="s">
        <v>15</v>
      </c>
      <c r="C287" s="305">
        <v>588998</v>
      </c>
      <c r="D287" s="266"/>
      <c r="E287" s="267"/>
      <c r="F287" s="267"/>
    </row>
    <row r="288" spans="2:7" s="245" customFormat="1" x14ac:dyDescent="0.2">
      <c r="B288" s="291" t="s">
        <v>836</v>
      </c>
      <c r="C288" s="292">
        <v>203872</v>
      </c>
      <c r="D288" s="266"/>
      <c r="E288" s="267"/>
      <c r="F288" s="267"/>
      <c r="G288" s="5"/>
    </row>
    <row r="289" spans="2:7" x14ac:dyDescent="0.2">
      <c r="B289" s="291" t="s">
        <v>16</v>
      </c>
      <c r="C289" s="292">
        <f>SUM(C290:C295)</f>
        <v>108389</v>
      </c>
      <c r="D289" s="266"/>
      <c r="E289" s="267"/>
      <c r="F289" s="267"/>
    </row>
    <row r="290" spans="2:7" x14ac:dyDescent="0.2">
      <c r="B290" s="246" t="s">
        <v>17</v>
      </c>
      <c r="C290" s="247">
        <v>340</v>
      </c>
      <c r="D290" s="266"/>
      <c r="E290" s="267"/>
      <c r="F290" s="267"/>
    </row>
    <row r="291" spans="2:7" x14ac:dyDescent="0.2">
      <c r="B291" s="246" t="s">
        <v>25</v>
      </c>
      <c r="C291" s="247">
        <v>30500</v>
      </c>
      <c r="D291" s="266"/>
      <c r="E291" s="267"/>
      <c r="F291" s="267"/>
    </row>
    <row r="292" spans="2:7" x14ac:dyDescent="0.2">
      <c r="B292" s="246" t="s">
        <v>18</v>
      </c>
      <c r="C292" s="247">
        <v>24500</v>
      </c>
      <c r="D292" s="266"/>
      <c r="E292" s="267"/>
      <c r="F292" s="267"/>
    </row>
    <row r="293" spans="2:7" x14ac:dyDescent="0.2">
      <c r="B293" s="246" t="s">
        <v>24</v>
      </c>
      <c r="C293" s="247">
        <v>6199</v>
      </c>
      <c r="D293" s="266"/>
      <c r="E293" s="267"/>
      <c r="F293" s="267"/>
    </row>
    <row r="294" spans="2:7" x14ac:dyDescent="0.2">
      <c r="B294" s="246" t="s">
        <v>20</v>
      </c>
      <c r="C294" s="247">
        <v>920</v>
      </c>
      <c r="D294" s="266"/>
      <c r="E294" s="267"/>
      <c r="F294" s="267"/>
    </row>
    <row r="295" spans="2:7" x14ac:dyDescent="0.2">
      <c r="B295" s="246" t="s">
        <v>21</v>
      </c>
      <c r="C295" s="247">
        <v>45930</v>
      </c>
      <c r="D295" s="266"/>
      <c r="E295" s="267"/>
      <c r="F295" s="267"/>
    </row>
    <row r="296" spans="2:7" ht="13.5" thickBot="1" x14ac:dyDescent="0.25">
      <c r="B296" s="302" t="s">
        <v>22</v>
      </c>
      <c r="C296" s="303">
        <v>1699</v>
      </c>
      <c r="D296" s="266"/>
      <c r="E296" s="267"/>
      <c r="F296" s="267"/>
    </row>
    <row r="297" spans="2:7" ht="19.5" customHeight="1" thickTop="1" x14ac:dyDescent="0.2">
      <c r="B297" s="325" t="s">
        <v>23</v>
      </c>
      <c r="C297" s="324">
        <f>C287+C288+C289+C296</f>
        <v>902958</v>
      </c>
      <c r="D297" s="268"/>
      <c r="E297" s="28"/>
      <c r="F297" s="28"/>
      <c r="G297" s="248"/>
    </row>
    <row r="301" spans="2:7" ht="18" x14ac:dyDescent="0.25">
      <c r="B301" s="237" t="s">
        <v>871</v>
      </c>
    </row>
    <row r="302" spans="2:7" x14ac:dyDescent="0.2">
      <c r="B302" s="326"/>
      <c r="C302" s="326"/>
      <c r="D302" s="326"/>
      <c r="E302" s="326"/>
    </row>
    <row r="303" spans="2:7" ht="18" customHeight="1" thickBot="1" x14ac:dyDescent="0.25">
      <c r="B303" s="878" t="s">
        <v>13</v>
      </c>
      <c r="C303" s="879"/>
      <c r="D303" s="879"/>
      <c r="E303" s="880"/>
    </row>
    <row r="304" spans="2:7" ht="15" customHeight="1" thickTop="1" x14ac:dyDescent="0.2">
      <c r="B304" s="884" t="s">
        <v>113</v>
      </c>
      <c r="C304" s="885"/>
      <c r="D304" s="886"/>
      <c r="E304" s="309">
        <v>4805</v>
      </c>
    </row>
    <row r="305" spans="2:7" ht="15" customHeight="1" x14ac:dyDescent="0.2">
      <c r="B305" s="887" t="s">
        <v>471</v>
      </c>
      <c r="C305" s="807"/>
      <c r="D305" s="808"/>
      <c r="E305" s="269">
        <v>119</v>
      </c>
    </row>
    <row r="306" spans="2:7" ht="15" customHeight="1" x14ac:dyDescent="0.2">
      <c r="B306" s="891" t="s">
        <v>418</v>
      </c>
      <c r="C306" s="807"/>
      <c r="D306" s="808"/>
      <c r="E306" s="270">
        <v>595</v>
      </c>
    </row>
    <row r="307" spans="2:7" x14ac:dyDescent="0.2">
      <c r="B307" s="866" t="s">
        <v>130</v>
      </c>
      <c r="C307" s="867"/>
      <c r="D307" s="868"/>
      <c r="E307" s="239">
        <v>400</v>
      </c>
      <c r="F307" s="70"/>
      <c r="G307" s="70"/>
    </row>
    <row r="308" spans="2:7" ht="13.5" thickBot="1" x14ac:dyDescent="0.25">
      <c r="B308" s="869" t="s">
        <v>279</v>
      </c>
      <c r="C308" s="870"/>
      <c r="D308" s="871"/>
      <c r="E308" s="315">
        <v>8600</v>
      </c>
    </row>
    <row r="309" spans="2:7" s="70" customFormat="1" ht="15.75" thickTop="1" x14ac:dyDescent="0.25">
      <c r="B309" s="872" t="s">
        <v>23</v>
      </c>
      <c r="C309" s="873"/>
      <c r="D309" s="874"/>
      <c r="E309" s="327">
        <f>SUM(E304:E308)</f>
        <v>14519</v>
      </c>
      <c r="F309" s="5"/>
      <c r="G309" s="5"/>
    </row>
    <row r="311" spans="2:7" ht="36.75" thickBot="1" x14ac:dyDescent="0.25">
      <c r="B311" s="306" t="s">
        <v>14</v>
      </c>
      <c r="C311" s="307" t="s">
        <v>364</v>
      </c>
      <c r="D311" s="264"/>
      <c r="E311" s="265"/>
      <c r="F311" s="265"/>
      <c r="G311" s="245"/>
    </row>
    <row r="312" spans="2:7" ht="13.5" thickTop="1" x14ac:dyDescent="0.2">
      <c r="B312" s="304" t="s">
        <v>15</v>
      </c>
      <c r="C312" s="305">
        <v>81999</v>
      </c>
      <c r="D312" s="266"/>
      <c r="E312" s="267"/>
      <c r="F312" s="267"/>
    </row>
    <row r="313" spans="2:7" s="245" customFormat="1" x14ac:dyDescent="0.2">
      <c r="B313" s="291" t="s">
        <v>836</v>
      </c>
      <c r="C313" s="292">
        <v>29405</v>
      </c>
      <c r="D313" s="266"/>
      <c r="E313" s="267"/>
      <c r="F313" s="267"/>
      <c r="G313" s="5"/>
    </row>
    <row r="314" spans="2:7" x14ac:dyDescent="0.2">
      <c r="B314" s="291" t="s">
        <v>16</v>
      </c>
      <c r="C314" s="292">
        <f>SUM(C315:C319)</f>
        <v>46308</v>
      </c>
      <c r="D314" s="266"/>
      <c r="E314" s="267"/>
      <c r="F314" s="267"/>
    </row>
    <row r="315" spans="2:7" x14ac:dyDescent="0.2">
      <c r="B315" s="246" t="s">
        <v>17</v>
      </c>
      <c r="C315" s="247">
        <v>43</v>
      </c>
      <c r="D315" s="266"/>
      <c r="E315" s="267"/>
      <c r="F315" s="267"/>
    </row>
    <row r="316" spans="2:7" x14ac:dyDescent="0.2">
      <c r="B316" s="246" t="s">
        <v>25</v>
      </c>
      <c r="C316" s="247">
        <v>6956</v>
      </c>
      <c r="D316" s="266"/>
      <c r="E316" s="267"/>
      <c r="F316" s="267"/>
    </row>
    <row r="317" spans="2:7" x14ac:dyDescent="0.2">
      <c r="B317" s="246" t="s">
        <v>18</v>
      </c>
      <c r="C317" s="247">
        <v>10322</v>
      </c>
      <c r="D317" s="266"/>
      <c r="E317" s="267"/>
      <c r="F317" s="267"/>
    </row>
    <row r="318" spans="2:7" x14ac:dyDescent="0.2">
      <c r="B318" s="246" t="s">
        <v>24</v>
      </c>
      <c r="C318" s="247">
        <v>2382</v>
      </c>
      <c r="D318" s="266"/>
      <c r="E318" s="267"/>
      <c r="F318" s="267"/>
    </row>
    <row r="319" spans="2:7" x14ac:dyDescent="0.2">
      <c r="B319" s="246" t="s">
        <v>21</v>
      </c>
      <c r="C319" s="247">
        <v>26605</v>
      </c>
      <c r="D319" s="268"/>
      <c r="E319" s="28"/>
      <c r="F319" s="28"/>
      <c r="G319" s="248"/>
    </row>
    <row r="320" spans="2:7" ht="13.5" thickBot="1" x14ac:dyDescent="0.25">
      <c r="B320" s="302" t="s">
        <v>22</v>
      </c>
      <c r="C320" s="303">
        <v>417</v>
      </c>
    </row>
    <row r="321" spans="2:3" ht="21.75" customHeight="1" thickTop="1" x14ac:dyDescent="0.2">
      <c r="B321" s="325" t="s">
        <v>23</v>
      </c>
      <c r="C321" s="324">
        <f>C312+C313+C314+C320</f>
        <v>158129</v>
      </c>
    </row>
  </sheetData>
  <mergeCells count="75">
    <mergeCell ref="B198:D198"/>
    <mergeCell ref="B233:D233"/>
    <mergeCell ref="B61:D61"/>
    <mergeCell ref="B63:D63"/>
    <mergeCell ref="B90:D90"/>
    <mergeCell ref="B91:D91"/>
    <mergeCell ref="B116:D116"/>
    <mergeCell ref="B191:E191"/>
    <mergeCell ref="B192:D192"/>
    <mergeCell ref="B170:D170"/>
    <mergeCell ref="B93:D93"/>
    <mergeCell ref="B114:E114"/>
    <mergeCell ref="B121:D121"/>
    <mergeCell ref="B115:D115"/>
    <mergeCell ref="B117:D117"/>
    <mergeCell ref="B119:D119"/>
    <mergeCell ref="B118:D118"/>
    <mergeCell ref="B146:D146"/>
    <mergeCell ref="B29:E29"/>
    <mergeCell ref="B30:D30"/>
    <mergeCell ref="B141:D141"/>
    <mergeCell ref="B31:D31"/>
    <mergeCell ref="B62:D62"/>
    <mergeCell ref="B88:D88"/>
    <mergeCell ref="B174:D174"/>
    <mergeCell ref="B172:D172"/>
    <mergeCell ref="B142:D142"/>
    <mergeCell ref="B169:D169"/>
    <mergeCell ref="B143:D143"/>
    <mergeCell ref="B147:D147"/>
    <mergeCell ref="B148:D148"/>
    <mergeCell ref="B168:E168"/>
    <mergeCell ref="B144:D144"/>
    <mergeCell ref="B5:E5"/>
    <mergeCell ref="B6:D6"/>
    <mergeCell ref="B8:D8"/>
    <mergeCell ref="B11:D11"/>
    <mergeCell ref="B9:D9"/>
    <mergeCell ref="B7:D7"/>
    <mergeCell ref="B195:D195"/>
    <mergeCell ref="B226:D226"/>
    <mergeCell ref="B227:D227"/>
    <mergeCell ref="B224:D224"/>
    <mergeCell ref="B32:D32"/>
    <mergeCell ref="B87:D87"/>
    <mergeCell ref="B89:D89"/>
    <mergeCell ref="B35:D35"/>
    <mergeCell ref="B60:E60"/>
    <mergeCell ref="B68:D68"/>
    <mergeCell ref="B86:E86"/>
    <mergeCell ref="B64:D64"/>
    <mergeCell ref="B33:D33"/>
    <mergeCell ref="B194:D194"/>
    <mergeCell ref="B140:E140"/>
    <mergeCell ref="B193:D193"/>
    <mergeCell ref="B230:D230"/>
    <mergeCell ref="B231:D231"/>
    <mergeCell ref="B229:D229"/>
    <mergeCell ref="B199:D199"/>
    <mergeCell ref="B223:E223"/>
    <mergeCell ref="B225:D225"/>
    <mergeCell ref="B228:D228"/>
    <mergeCell ref="B307:D307"/>
    <mergeCell ref="B308:D308"/>
    <mergeCell ref="B309:D309"/>
    <mergeCell ref="B234:D234"/>
    <mergeCell ref="B279:E279"/>
    <mergeCell ref="B281:D281"/>
    <mergeCell ref="B282:D282"/>
    <mergeCell ref="B284:D284"/>
    <mergeCell ref="B303:E303"/>
    <mergeCell ref="B304:D304"/>
    <mergeCell ref="B305:D305"/>
    <mergeCell ref="B280:D280"/>
    <mergeCell ref="B306:D306"/>
  </mergeCells>
  <phoneticPr fontId="2" type="noConversion"/>
  <pageMargins left="0.15748031496062992" right="0.19685039370078741" top="0.55118110236220474" bottom="0.47244094488188981" header="0.47244094488188981" footer="0.47244094488188981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C2:I58"/>
  <sheetViews>
    <sheetView workbookViewId="0"/>
  </sheetViews>
  <sheetFormatPr defaultRowHeight="14.25" x14ac:dyDescent="0.2"/>
  <cols>
    <col min="1" max="1" width="1.5703125" style="6" customWidth="1"/>
    <col min="2" max="2" width="4.28515625" style="6" customWidth="1"/>
    <col min="3" max="3" width="6.28515625" style="6" customWidth="1"/>
    <col min="4" max="4" width="51" style="6" customWidth="1"/>
    <col min="5" max="5" width="58.7109375" style="6" customWidth="1"/>
    <col min="6" max="6" width="14.42578125" style="6" customWidth="1"/>
    <col min="7" max="7" width="14" style="6" customWidth="1"/>
    <col min="8" max="16384" width="9.140625" style="6"/>
  </cols>
  <sheetData>
    <row r="2" spans="3:7" ht="18" x14ac:dyDescent="0.25">
      <c r="C2" s="908" t="s">
        <v>475</v>
      </c>
      <c r="D2" s="908"/>
      <c r="E2" s="908"/>
      <c r="F2" s="908"/>
      <c r="G2" s="328" t="s">
        <v>351</v>
      </c>
    </row>
    <row r="3" spans="3:7" ht="6" customHeight="1" thickBot="1" x14ac:dyDescent="0.25">
      <c r="C3" s="329"/>
      <c r="D3" s="330"/>
      <c r="E3" s="330"/>
      <c r="F3" s="331"/>
      <c r="G3" s="13"/>
    </row>
    <row r="4" spans="3:7" ht="33" customHeight="1" thickBot="1" x14ac:dyDescent="0.25">
      <c r="C4" s="362" t="s">
        <v>106</v>
      </c>
      <c r="D4" s="363" t="s">
        <v>229</v>
      </c>
      <c r="E4" s="363" t="s">
        <v>230</v>
      </c>
      <c r="F4" s="364" t="s">
        <v>231</v>
      </c>
      <c r="G4" s="365" t="s">
        <v>713</v>
      </c>
    </row>
    <row r="5" spans="3:7" ht="15" thickTop="1" x14ac:dyDescent="0.2">
      <c r="C5" s="904" t="s">
        <v>248</v>
      </c>
      <c r="D5" s="905"/>
      <c r="E5" s="905"/>
      <c r="F5" s="360">
        <f>SUM(F6:F19)</f>
        <v>7200775</v>
      </c>
      <c r="G5" s="361">
        <f>SUM(G6:G19)</f>
        <v>7127594</v>
      </c>
    </row>
    <row r="6" spans="3:7" x14ac:dyDescent="0.2">
      <c r="C6" s="337">
        <v>1</v>
      </c>
      <c r="D6" s="10" t="s">
        <v>789</v>
      </c>
      <c r="E6" s="10" t="s">
        <v>763</v>
      </c>
      <c r="F6" s="338">
        <v>16507</v>
      </c>
      <c r="G6" s="339">
        <v>16507</v>
      </c>
    </row>
    <row r="7" spans="3:7" x14ac:dyDescent="0.2">
      <c r="C7" s="337">
        <v>2</v>
      </c>
      <c r="D7" s="10" t="s">
        <v>789</v>
      </c>
      <c r="E7" s="10" t="s">
        <v>764</v>
      </c>
      <c r="F7" s="338">
        <v>52116</v>
      </c>
      <c r="G7" s="339">
        <v>52116</v>
      </c>
    </row>
    <row r="8" spans="3:7" x14ac:dyDescent="0.2">
      <c r="C8" s="337">
        <v>3</v>
      </c>
      <c r="D8" s="10" t="s">
        <v>789</v>
      </c>
      <c r="E8" s="10" t="s">
        <v>765</v>
      </c>
      <c r="F8" s="338">
        <v>92679</v>
      </c>
      <c r="G8" s="339">
        <v>92679</v>
      </c>
    </row>
    <row r="9" spans="3:7" x14ac:dyDescent="0.2">
      <c r="C9" s="337">
        <v>4</v>
      </c>
      <c r="D9" s="10" t="s">
        <v>789</v>
      </c>
      <c r="E9" s="10" t="s">
        <v>766</v>
      </c>
      <c r="F9" s="338">
        <v>14841</v>
      </c>
      <c r="G9" s="339">
        <v>14841</v>
      </c>
    </row>
    <row r="10" spans="3:7" x14ac:dyDescent="0.2">
      <c r="C10" s="337">
        <v>5</v>
      </c>
      <c r="D10" s="10" t="s">
        <v>789</v>
      </c>
      <c r="E10" s="10" t="s">
        <v>767</v>
      </c>
      <c r="F10" s="338">
        <v>6798399</v>
      </c>
      <c r="G10" s="339">
        <v>6729812</v>
      </c>
    </row>
    <row r="11" spans="3:7" x14ac:dyDescent="0.2">
      <c r="C11" s="337">
        <v>6</v>
      </c>
      <c r="D11" s="10" t="s">
        <v>789</v>
      </c>
      <c r="E11" s="10" t="s">
        <v>768</v>
      </c>
      <c r="F11" s="338">
        <v>1820</v>
      </c>
      <c r="G11" s="339">
        <v>1820</v>
      </c>
    </row>
    <row r="12" spans="3:7" x14ac:dyDescent="0.2">
      <c r="C12" s="337">
        <v>7</v>
      </c>
      <c r="D12" s="10" t="s">
        <v>789</v>
      </c>
      <c r="E12" s="10" t="s">
        <v>769</v>
      </c>
      <c r="F12" s="338">
        <v>1600</v>
      </c>
      <c r="G12" s="339">
        <v>1600</v>
      </c>
    </row>
    <row r="13" spans="3:7" x14ac:dyDescent="0.2">
      <c r="C13" s="337">
        <v>8</v>
      </c>
      <c r="D13" s="10" t="s">
        <v>789</v>
      </c>
      <c r="E13" s="10" t="s">
        <v>770</v>
      </c>
      <c r="F13" s="338">
        <v>1691</v>
      </c>
      <c r="G13" s="339">
        <v>1691</v>
      </c>
    </row>
    <row r="14" spans="3:7" x14ac:dyDescent="0.2">
      <c r="C14" s="337">
        <v>9</v>
      </c>
      <c r="D14" s="10" t="s">
        <v>789</v>
      </c>
      <c r="E14" s="10" t="s">
        <v>771</v>
      </c>
      <c r="F14" s="338">
        <v>84726</v>
      </c>
      <c r="G14" s="339">
        <v>84415</v>
      </c>
    </row>
    <row r="15" spans="3:7" x14ac:dyDescent="0.2">
      <c r="C15" s="337">
        <v>10</v>
      </c>
      <c r="D15" s="10" t="s">
        <v>789</v>
      </c>
      <c r="E15" s="10" t="s">
        <v>772</v>
      </c>
      <c r="F15" s="338">
        <v>42691</v>
      </c>
      <c r="G15" s="339">
        <v>38408</v>
      </c>
    </row>
    <row r="16" spans="3:7" x14ac:dyDescent="0.2">
      <c r="C16" s="337">
        <v>11</v>
      </c>
      <c r="D16" s="10" t="s">
        <v>789</v>
      </c>
      <c r="E16" s="10" t="s">
        <v>773</v>
      </c>
      <c r="F16" s="338">
        <v>41979</v>
      </c>
      <c r="G16" s="339">
        <v>41979</v>
      </c>
    </row>
    <row r="17" spans="3:7" x14ac:dyDescent="0.2">
      <c r="C17" s="337">
        <v>12</v>
      </c>
      <c r="D17" s="10" t="s">
        <v>789</v>
      </c>
      <c r="E17" s="10" t="s">
        <v>774</v>
      </c>
      <c r="F17" s="338">
        <v>45000</v>
      </c>
      <c r="G17" s="339">
        <v>45000</v>
      </c>
    </row>
    <row r="18" spans="3:7" x14ac:dyDescent="0.2">
      <c r="C18" s="337">
        <v>13</v>
      </c>
      <c r="D18" s="10" t="s">
        <v>775</v>
      </c>
      <c r="E18" s="10" t="s">
        <v>776</v>
      </c>
      <c r="F18" s="338">
        <v>1112</v>
      </c>
      <c r="G18" s="339">
        <v>1112</v>
      </c>
    </row>
    <row r="19" spans="3:7" x14ac:dyDescent="0.2">
      <c r="C19" s="337">
        <v>14</v>
      </c>
      <c r="D19" s="10" t="s">
        <v>775</v>
      </c>
      <c r="E19" s="10" t="s">
        <v>777</v>
      </c>
      <c r="F19" s="338">
        <v>5614</v>
      </c>
      <c r="G19" s="339">
        <v>5614</v>
      </c>
    </row>
    <row r="20" spans="3:7" ht="15" x14ac:dyDescent="0.2">
      <c r="C20" s="906" t="s">
        <v>249</v>
      </c>
      <c r="D20" s="907"/>
      <c r="E20" s="907"/>
      <c r="F20" s="350">
        <f>SUM(F21:F41)</f>
        <v>1149188</v>
      </c>
      <c r="G20" s="351">
        <f>SUM(G21:G41)</f>
        <v>1127548</v>
      </c>
    </row>
    <row r="21" spans="3:7" x14ac:dyDescent="0.2">
      <c r="C21" s="337">
        <v>15</v>
      </c>
      <c r="D21" s="10" t="s">
        <v>789</v>
      </c>
      <c r="E21" s="10" t="s">
        <v>778</v>
      </c>
      <c r="F21" s="338">
        <v>7662</v>
      </c>
      <c r="G21" s="339">
        <v>7662</v>
      </c>
    </row>
    <row r="22" spans="3:7" x14ac:dyDescent="0.2">
      <c r="C22" s="337">
        <v>16</v>
      </c>
      <c r="D22" s="332" t="s">
        <v>779</v>
      </c>
      <c r="E22" s="340" t="s">
        <v>780</v>
      </c>
      <c r="F22" s="341">
        <v>24384</v>
      </c>
      <c r="G22" s="342">
        <v>24384</v>
      </c>
    </row>
    <row r="23" spans="3:7" x14ac:dyDescent="0.2">
      <c r="C23" s="337">
        <v>17</v>
      </c>
      <c r="D23" s="10" t="s">
        <v>789</v>
      </c>
      <c r="E23" s="333" t="s">
        <v>781</v>
      </c>
      <c r="F23" s="341">
        <v>5205</v>
      </c>
      <c r="G23" s="342">
        <v>5205</v>
      </c>
    </row>
    <row r="24" spans="3:7" s="48" customFormat="1" x14ac:dyDescent="0.25">
      <c r="C24" s="343">
        <v>18</v>
      </c>
      <c r="D24" s="332" t="s">
        <v>779</v>
      </c>
      <c r="E24" s="332" t="s">
        <v>782</v>
      </c>
      <c r="F24" s="344">
        <v>2406</v>
      </c>
      <c r="G24" s="345">
        <v>2406</v>
      </c>
    </row>
    <row r="25" spans="3:7" s="48" customFormat="1" x14ac:dyDescent="0.25">
      <c r="C25" s="343">
        <v>19</v>
      </c>
      <c r="D25" s="332" t="s">
        <v>779</v>
      </c>
      <c r="E25" s="333" t="s">
        <v>783</v>
      </c>
      <c r="F25" s="341">
        <v>51799</v>
      </c>
      <c r="G25" s="342">
        <v>51799</v>
      </c>
    </row>
    <row r="26" spans="3:7" s="48" customFormat="1" x14ac:dyDescent="0.25">
      <c r="C26" s="343">
        <v>20</v>
      </c>
      <c r="D26" s="332" t="s">
        <v>823</v>
      </c>
      <c r="E26" s="333" t="s">
        <v>784</v>
      </c>
      <c r="F26" s="341">
        <v>831639</v>
      </c>
      <c r="G26" s="342">
        <v>831639</v>
      </c>
    </row>
    <row r="27" spans="3:7" x14ac:dyDescent="0.2">
      <c r="C27" s="337">
        <v>21</v>
      </c>
      <c r="D27" s="10" t="s">
        <v>785</v>
      </c>
      <c r="E27" s="10" t="s">
        <v>786</v>
      </c>
      <c r="F27" s="338">
        <v>1500</v>
      </c>
      <c r="G27" s="339">
        <v>1500</v>
      </c>
    </row>
    <row r="28" spans="3:7" x14ac:dyDescent="0.2">
      <c r="C28" s="337">
        <v>22</v>
      </c>
      <c r="D28" s="10" t="s">
        <v>785</v>
      </c>
      <c r="E28" s="10" t="s">
        <v>787</v>
      </c>
      <c r="F28" s="338">
        <v>2000</v>
      </c>
      <c r="G28" s="339">
        <v>2000</v>
      </c>
    </row>
    <row r="29" spans="3:7" x14ac:dyDescent="0.2">
      <c r="C29" s="337">
        <v>23</v>
      </c>
      <c r="D29" s="10" t="s">
        <v>785</v>
      </c>
      <c r="E29" s="10" t="s">
        <v>788</v>
      </c>
      <c r="F29" s="338">
        <v>2500</v>
      </c>
      <c r="G29" s="339">
        <v>2500</v>
      </c>
    </row>
    <row r="30" spans="3:7" x14ac:dyDescent="0.2">
      <c r="C30" s="337">
        <v>24</v>
      </c>
      <c r="D30" s="10" t="s">
        <v>789</v>
      </c>
      <c r="E30" s="10" t="s">
        <v>790</v>
      </c>
      <c r="F30" s="11">
        <v>98545</v>
      </c>
      <c r="G30" s="339">
        <v>91339</v>
      </c>
    </row>
    <row r="31" spans="3:7" x14ac:dyDescent="0.2">
      <c r="C31" s="337">
        <v>25</v>
      </c>
      <c r="D31" s="10" t="s">
        <v>789</v>
      </c>
      <c r="E31" s="10" t="s">
        <v>791</v>
      </c>
      <c r="F31" s="11">
        <v>1079</v>
      </c>
      <c r="G31" s="339">
        <v>1079</v>
      </c>
    </row>
    <row r="32" spans="3:7" x14ac:dyDescent="0.2">
      <c r="C32" s="337">
        <v>26</v>
      </c>
      <c r="D32" s="10" t="s">
        <v>789</v>
      </c>
      <c r="E32" s="10" t="s">
        <v>792</v>
      </c>
      <c r="F32" s="346">
        <v>18380</v>
      </c>
      <c r="G32" s="339">
        <v>18380</v>
      </c>
    </row>
    <row r="33" spans="3:9" x14ac:dyDescent="0.2">
      <c r="C33" s="337">
        <v>27</v>
      </c>
      <c r="D33" s="10" t="s">
        <v>789</v>
      </c>
      <c r="E33" s="10" t="s">
        <v>793</v>
      </c>
      <c r="F33" s="338">
        <v>28415</v>
      </c>
      <c r="G33" s="339">
        <v>21123</v>
      </c>
    </row>
    <row r="34" spans="3:9" x14ac:dyDescent="0.2">
      <c r="C34" s="337">
        <v>28</v>
      </c>
      <c r="D34" s="10" t="s">
        <v>775</v>
      </c>
      <c r="E34" s="10" t="s">
        <v>794</v>
      </c>
      <c r="F34" s="338">
        <v>9636</v>
      </c>
      <c r="G34" s="339">
        <v>9494</v>
      </c>
    </row>
    <row r="35" spans="3:9" x14ac:dyDescent="0.2">
      <c r="C35" s="337">
        <v>29</v>
      </c>
      <c r="D35" s="10" t="s">
        <v>775</v>
      </c>
      <c r="E35" s="10" t="s">
        <v>795</v>
      </c>
      <c r="F35" s="338">
        <v>93</v>
      </c>
      <c r="G35" s="339">
        <v>93</v>
      </c>
    </row>
    <row r="36" spans="3:9" s="48" customFormat="1" x14ac:dyDescent="0.25">
      <c r="C36" s="343">
        <v>30</v>
      </c>
      <c r="D36" s="332" t="s">
        <v>824</v>
      </c>
      <c r="E36" s="333" t="s">
        <v>796</v>
      </c>
      <c r="F36" s="341">
        <v>30545</v>
      </c>
      <c r="G36" s="342">
        <v>30545</v>
      </c>
      <c r="I36" s="909"/>
    </row>
    <row r="37" spans="3:9" x14ac:dyDescent="0.2">
      <c r="C37" s="337">
        <v>31</v>
      </c>
      <c r="D37" s="10" t="s">
        <v>789</v>
      </c>
      <c r="E37" s="10" t="s">
        <v>797</v>
      </c>
      <c r="F37" s="338">
        <v>4000</v>
      </c>
      <c r="G37" s="339">
        <v>4000</v>
      </c>
      <c r="I37" s="909"/>
    </row>
    <row r="38" spans="3:9" x14ac:dyDescent="0.2">
      <c r="C38" s="337">
        <v>32</v>
      </c>
      <c r="D38" s="10" t="s">
        <v>798</v>
      </c>
      <c r="E38" s="10" t="s">
        <v>799</v>
      </c>
      <c r="F38" s="338">
        <v>3000</v>
      </c>
      <c r="G38" s="339">
        <v>3000</v>
      </c>
      <c r="I38" s="909"/>
    </row>
    <row r="39" spans="3:9" x14ac:dyDescent="0.2">
      <c r="C39" s="337">
        <v>33</v>
      </c>
      <c r="D39" s="10" t="s">
        <v>798</v>
      </c>
      <c r="E39" s="10" t="s">
        <v>800</v>
      </c>
      <c r="F39" s="338">
        <v>1400</v>
      </c>
      <c r="G39" s="339">
        <v>1400</v>
      </c>
      <c r="I39" s="909"/>
    </row>
    <row r="40" spans="3:9" x14ac:dyDescent="0.2">
      <c r="C40" s="337">
        <v>34</v>
      </c>
      <c r="D40" s="10" t="s">
        <v>825</v>
      </c>
      <c r="E40" s="10" t="s">
        <v>801</v>
      </c>
      <c r="F40" s="338">
        <v>15000</v>
      </c>
      <c r="G40" s="339">
        <v>15000</v>
      </c>
      <c r="I40" s="909"/>
    </row>
    <row r="41" spans="3:9" ht="15" thickBot="1" x14ac:dyDescent="0.25">
      <c r="C41" s="368">
        <v>35</v>
      </c>
      <c r="D41" s="369" t="s">
        <v>802</v>
      </c>
      <c r="E41" s="369" t="s">
        <v>803</v>
      </c>
      <c r="F41" s="370">
        <v>10000</v>
      </c>
      <c r="G41" s="371">
        <v>3000</v>
      </c>
      <c r="I41" s="909"/>
    </row>
    <row r="42" spans="3:9" s="48" customFormat="1" ht="22.5" customHeight="1" thickTop="1" thickBot="1" x14ac:dyDescent="0.3">
      <c r="C42" s="902" t="s">
        <v>23</v>
      </c>
      <c r="D42" s="903"/>
      <c r="E42" s="903"/>
      <c r="F42" s="366">
        <f>F20+F5</f>
        <v>8349963</v>
      </c>
      <c r="G42" s="367">
        <f>G20+G5</f>
        <v>8255142</v>
      </c>
      <c r="I42" s="909"/>
    </row>
    <row r="43" spans="3:9" ht="56.25" customHeight="1" x14ac:dyDescent="0.2">
      <c r="G43" s="335"/>
    </row>
    <row r="44" spans="3:9" x14ac:dyDescent="0.2">
      <c r="G44" s="34"/>
    </row>
    <row r="45" spans="3:9" x14ac:dyDescent="0.2">
      <c r="F45" s="336"/>
      <c r="G45" s="336"/>
    </row>
    <row r="46" spans="3:9" x14ac:dyDescent="0.2">
      <c r="F46" s="34"/>
    </row>
    <row r="47" spans="3:9" x14ac:dyDescent="0.2">
      <c r="F47" s="34"/>
      <c r="G47" s="336"/>
    </row>
    <row r="48" spans="3:9" x14ac:dyDescent="0.2">
      <c r="G48" s="34"/>
    </row>
    <row r="58" spans="6:6" x14ac:dyDescent="0.2">
      <c r="F58" s="34"/>
    </row>
  </sheetData>
  <mergeCells count="5">
    <mergeCell ref="C42:E42"/>
    <mergeCell ref="C5:E5"/>
    <mergeCell ref="C20:E20"/>
    <mergeCell ref="C2:F2"/>
    <mergeCell ref="I36:I42"/>
  </mergeCells>
  <pageMargins left="0.59055118110236227" right="0.70866141732283472" top="0.15748031496062992" bottom="0.15748031496062992" header="0.51181102362204722" footer="0.15748031496062992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H25"/>
  <sheetViews>
    <sheetView workbookViewId="0"/>
  </sheetViews>
  <sheetFormatPr defaultRowHeight="14.25" x14ac:dyDescent="0.2"/>
  <cols>
    <col min="1" max="1" width="9.140625" style="6"/>
    <col min="2" max="2" width="6.140625" style="6" customWidth="1"/>
    <col min="3" max="3" width="40.85546875" style="6" customWidth="1"/>
    <col min="4" max="4" width="38.5703125" style="6" customWidth="1"/>
    <col min="5" max="5" width="18" style="34" customWidth="1"/>
    <col min="6" max="6" width="15.85546875" style="6" customWidth="1"/>
    <col min="7" max="16384" width="9.140625" style="6"/>
  </cols>
  <sheetData>
    <row r="1" spans="1:6" x14ac:dyDescent="0.2">
      <c r="A1" s="6" t="s">
        <v>409</v>
      </c>
      <c r="F1" s="352"/>
    </row>
    <row r="2" spans="1:6" ht="16.5" x14ac:dyDescent="0.25">
      <c r="B2" s="910" t="s">
        <v>476</v>
      </c>
      <c r="C2" s="910"/>
      <c r="D2" s="910"/>
      <c r="E2" s="910"/>
      <c r="F2" s="353" t="s">
        <v>452</v>
      </c>
    </row>
    <row r="3" spans="1:6" ht="15" thickBot="1" x14ac:dyDescent="0.25">
      <c r="B3" s="354"/>
      <c r="C3" s="355"/>
      <c r="D3" s="356"/>
      <c r="E3" s="357"/>
    </row>
    <row r="4" spans="1:6" ht="24" x14ac:dyDescent="0.2">
      <c r="B4" s="348" t="s">
        <v>106</v>
      </c>
      <c r="C4" s="76" t="s">
        <v>229</v>
      </c>
      <c r="D4" s="76" t="s">
        <v>230</v>
      </c>
      <c r="E4" s="372" t="s">
        <v>231</v>
      </c>
      <c r="F4" s="349" t="s">
        <v>713</v>
      </c>
    </row>
    <row r="5" spans="1:6" s="48" customFormat="1" x14ac:dyDescent="0.2">
      <c r="B5" s="334">
        <v>1</v>
      </c>
      <c r="C5" s="358" t="s">
        <v>789</v>
      </c>
      <c r="D5" s="10" t="s">
        <v>804</v>
      </c>
      <c r="E5" s="338">
        <v>15000</v>
      </c>
      <c r="F5" s="338">
        <v>15000</v>
      </c>
    </row>
    <row r="6" spans="1:6" s="48" customFormat="1" ht="15" thickBot="1" x14ac:dyDescent="0.25">
      <c r="B6" s="334">
        <v>2</v>
      </c>
      <c r="C6" s="10" t="s">
        <v>805</v>
      </c>
      <c r="D6" s="10" t="s">
        <v>806</v>
      </c>
      <c r="E6" s="338">
        <v>15000</v>
      </c>
      <c r="F6" s="338">
        <v>15000</v>
      </c>
    </row>
    <row r="7" spans="1:6" s="48" customFormat="1" ht="21.75" customHeight="1" thickTop="1" thickBot="1" x14ac:dyDescent="0.3">
      <c r="B7" s="373" t="s">
        <v>23</v>
      </c>
      <c r="C7" s="374"/>
      <c r="D7" s="374"/>
      <c r="E7" s="199">
        <f>SUM(E5:E6)</f>
        <v>30000</v>
      </c>
      <c r="F7" s="193">
        <f>SUM(F5:F6)</f>
        <v>30000</v>
      </c>
    </row>
    <row r="10" spans="1:6" x14ac:dyDescent="0.2">
      <c r="E10" s="359"/>
    </row>
    <row r="12" spans="1:6" x14ac:dyDescent="0.2">
      <c r="C12" s="35"/>
    </row>
    <row r="23" spans="8:8" x14ac:dyDescent="0.2">
      <c r="H23" s="911"/>
    </row>
    <row r="24" spans="8:8" x14ac:dyDescent="0.2">
      <c r="H24" s="911"/>
    </row>
    <row r="25" spans="8:8" x14ac:dyDescent="0.2">
      <c r="H25" s="911"/>
    </row>
  </sheetData>
  <mergeCells count="2">
    <mergeCell ref="B2:E2"/>
    <mergeCell ref="H23:H25"/>
  </mergeCells>
  <pageMargins left="0.62992125984251968" right="0.62992125984251968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B3:F40"/>
  <sheetViews>
    <sheetView workbookViewId="0"/>
  </sheetViews>
  <sheetFormatPr defaultColWidth="17.42578125" defaultRowHeight="14.25" x14ac:dyDescent="0.2"/>
  <cols>
    <col min="1" max="1" width="17.42578125" style="6"/>
    <col min="2" max="2" width="4.7109375" style="6" bestFit="1" customWidth="1"/>
    <col min="3" max="3" width="46.85546875" style="6" customWidth="1"/>
    <col min="4" max="4" width="14.85546875" style="6" bestFit="1" customWidth="1"/>
    <col min="5" max="16384" width="17.42578125" style="6"/>
  </cols>
  <sheetData>
    <row r="3" spans="2:6" x14ac:dyDescent="0.2">
      <c r="B3" s="375"/>
      <c r="C3" s="4"/>
      <c r="D3" s="376" t="s">
        <v>272</v>
      </c>
    </row>
    <row r="4" spans="2:6" x14ac:dyDescent="0.2">
      <c r="B4" s="375"/>
      <c r="C4" s="4"/>
    </row>
    <row r="5" spans="2:6" ht="32.25" customHeight="1" x14ac:dyDescent="0.2">
      <c r="B5" s="912" t="s">
        <v>477</v>
      </c>
      <c r="C5" s="912"/>
      <c r="D5" s="912"/>
    </row>
    <row r="6" spans="2:6" ht="15" thickBot="1" x14ac:dyDescent="0.25">
      <c r="B6" s="375"/>
      <c r="C6" s="4"/>
      <c r="D6" s="4"/>
    </row>
    <row r="7" spans="2:6" ht="29.25" customHeight="1" x14ac:dyDescent="0.2">
      <c r="B7" s="412" t="s">
        <v>106</v>
      </c>
      <c r="C7" s="76" t="s">
        <v>107</v>
      </c>
      <c r="D7" s="413" t="s">
        <v>109</v>
      </c>
      <c r="E7" s="377"/>
      <c r="F7" s="378"/>
    </row>
    <row r="8" spans="2:6" s="48" customFormat="1" x14ac:dyDescent="0.2">
      <c r="B8" s="379">
        <v>1</v>
      </c>
      <c r="C8" s="380" t="s">
        <v>640</v>
      </c>
      <c r="D8" s="381">
        <v>1335</v>
      </c>
    </row>
    <row r="9" spans="2:6" s="48" customFormat="1" x14ac:dyDescent="0.2">
      <c r="B9" s="379">
        <v>2</v>
      </c>
      <c r="C9" s="380" t="s">
        <v>641</v>
      </c>
      <c r="D9" s="381">
        <v>1750</v>
      </c>
    </row>
    <row r="10" spans="2:6" s="48" customFormat="1" x14ac:dyDescent="0.2">
      <c r="B10" s="379">
        <v>3</v>
      </c>
      <c r="C10" s="380" t="s">
        <v>642</v>
      </c>
      <c r="D10" s="381">
        <v>2800</v>
      </c>
    </row>
    <row r="11" spans="2:6" s="48" customFormat="1" x14ac:dyDescent="0.2">
      <c r="B11" s="379">
        <v>4</v>
      </c>
      <c r="C11" s="380" t="s">
        <v>643</v>
      </c>
      <c r="D11" s="381">
        <v>1673</v>
      </c>
    </row>
    <row r="12" spans="2:6" s="48" customFormat="1" x14ac:dyDescent="0.2">
      <c r="B12" s="379">
        <v>5</v>
      </c>
      <c r="C12" s="382" t="s">
        <v>644</v>
      </c>
      <c r="D12" s="381">
        <v>3653</v>
      </c>
    </row>
    <row r="13" spans="2:6" s="48" customFormat="1" x14ac:dyDescent="0.2">
      <c r="B13" s="379">
        <v>6</v>
      </c>
      <c r="C13" s="382" t="s">
        <v>645</v>
      </c>
      <c r="D13" s="381">
        <v>1971</v>
      </c>
    </row>
    <row r="14" spans="2:6" s="48" customFormat="1" x14ac:dyDescent="0.2">
      <c r="B14" s="379">
        <v>7</v>
      </c>
      <c r="C14" s="380" t="s">
        <v>646</v>
      </c>
      <c r="D14" s="381">
        <v>2871</v>
      </c>
    </row>
    <row r="15" spans="2:6" s="48" customFormat="1" x14ac:dyDescent="0.2">
      <c r="B15" s="379">
        <v>8</v>
      </c>
      <c r="C15" s="380" t="s">
        <v>647</v>
      </c>
      <c r="D15" s="381">
        <v>2870</v>
      </c>
    </row>
    <row r="16" spans="2:6" s="48" customFormat="1" x14ac:dyDescent="0.2">
      <c r="B16" s="379">
        <v>9</v>
      </c>
      <c r="C16" s="380" t="s">
        <v>648</v>
      </c>
      <c r="D16" s="381">
        <v>1673</v>
      </c>
    </row>
    <row r="17" spans="2:4" s="48" customFormat="1" x14ac:dyDescent="0.2">
      <c r="B17" s="379">
        <v>10</v>
      </c>
      <c r="C17" s="380" t="s">
        <v>649</v>
      </c>
      <c r="D17" s="381">
        <v>1564</v>
      </c>
    </row>
    <row r="18" spans="2:4" s="48" customFormat="1" x14ac:dyDescent="0.2">
      <c r="B18" s="379">
        <v>11</v>
      </c>
      <c r="C18" s="380" t="s">
        <v>650</v>
      </c>
      <c r="D18" s="381">
        <v>2742</v>
      </c>
    </row>
    <row r="19" spans="2:4" s="48" customFormat="1" x14ac:dyDescent="0.2">
      <c r="B19" s="379">
        <v>12</v>
      </c>
      <c r="C19" s="382" t="s">
        <v>651</v>
      </c>
      <c r="D19" s="381">
        <v>1066</v>
      </c>
    </row>
    <row r="20" spans="2:4" s="48" customFormat="1" x14ac:dyDescent="0.2">
      <c r="B20" s="379">
        <v>13</v>
      </c>
      <c r="C20" s="380" t="s">
        <v>652</v>
      </c>
      <c r="D20" s="381">
        <v>3128</v>
      </c>
    </row>
    <row r="21" spans="2:4" s="48" customFormat="1" x14ac:dyDescent="0.2">
      <c r="B21" s="379">
        <v>14</v>
      </c>
      <c r="C21" s="382" t="s">
        <v>653</v>
      </c>
      <c r="D21" s="381">
        <v>1700</v>
      </c>
    </row>
    <row r="22" spans="2:4" s="48" customFormat="1" x14ac:dyDescent="0.2">
      <c r="B22" s="379">
        <v>15</v>
      </c>
      <c r="C22" s="380" t="s">
        <v>654</v>
      </c>
      <c r="D22" s="381">
        <v>3800</v>
      </c>
    </row>
    <row r="23" spans="2:4" s="48" customFormat="1" x14ac:dyDescent="0.2">
      <c r="B23" s="379">
        <v>16</v>
      </c>
      <c r="C23" s="380" t="s">
        <v>655</v>
      </c>
      <c r="D23" s="381">
        <v>1261</v>
      </c>
    </row>
    <row r="24" spans="2:4" s="48" customFormat="1" x14ac:dyDescent="0.2">
      <c r="B24" s="379">
        <v>17</v>
      </c>
      <c r="C24" s="380" t="s">
        <v>656</v>
      </c>
      <c r="D24" s="381">
        <v>2193</v>
      </c>
    </row>
    <row r="25" spans="2:4" s="48" customFormat="1" x14ac:dyDescent="0.2">
      <c r="B25" s="379">
        <v>18</v>
      </c>
      <c r="C25" s="380" t="s">
        <v>657</v>
      </c>
      <c r="D25" s="381">
        <v>2000</v>
      </c>
    </row>
    <row r="26" spans="2:4" s="48" customFormat="1" x14ac:dyDescent="0.2">
      <c r="B26" s="379">
        <v>19</v>
      </c>
      <c r="C26" s="382" t="s">
        <v>658</v>
      </c>
      <c r="D26" s="383">
        <v>1541</v>
      </c>
    </row>
    <row r="27" spans="2:4" s="48" customFormat="1" x14ac:dyDescent="0.2">
      <c r="B27" s="379">
        <v>20</v>
      </c>
      <c r="C27" s="380" t="s">
        <v>659</v>
      </c>
      <c r="D27" s="381">
        <v>1371</v>
      </c>
    </row>
    <row r="28" spans="2:4" s="48" customFormat="1" x14ac:dyDescent="0.2">
      <c r="B28" s="379">
        <v>21</v>
      </c>
      <c r="C28" s="380" t="s">
        <v>660</v>
      </c>
      <c r="D28" s="381">
        <v>2000</v>
      </c>
    </row>
    <row r="29" spans="2:4" s="48" customFormat="1" x14ac:dyDescent="0.2">
      <c r="B29" s="379">
        <v>22</v>
      </c>
      <c r="C29" s="380" t="s">
        <v>661</v>
      </c>
      <c r="D29" s="381">
        <v>707</v>
      </c>
    </row>
    <row r="30" spans="2:4" s="48" customFormat="1" x14ac:dyDescent="0.2">
      <c r="B30" s="379">
        <v>23</v>
      </c>
      <c r="C30" s="380" t="s">
        <v>662</v>
      </c>
      <c r="D30" s="381">
        <v>431</v>
      </c>
    </row>
    <row r="31" spans="2:4" s="48" customFormat="1" x14ac:dyDescent="0.2">
      <c r="B31" s="379">
        <v>24</v>
      </c>
      <c r="C31" s="382" t="s">
        <v>663</v>
      </c>
      <c r="D31" s="381">
        <v>2400</v>
      </c>
    </row>
    <row r="32" spans="2:4" ht="16.5" thickBot="1" x14ac:dyDescent="0.25">
      <c r="B32" s="416"/>
      <c r="C32" s="417" t="s">
        <v>104</v>
      </c>
      <c r="D32" s="418">
        <f>SUM(D8:D31)</f>
        <v>48500</v>
      </c>
    </row>
    <row r="34" spans="3:5" ht="21" customHeight="1" x14ac:dyDescent="0.2">
      <c r="C34" s="814"/>
      <c r="D34" s="814"/>
      <c r="E34" s="814"/>
    </row>
    <row r="35" spans="3:5" ht="18" customHeight="1" x14ac:dyDescent="0.2">
      <c r="C35" s="384"/>
      <c r="D35" s="384"/>
      <c r="E35" s="384"/>
    </row>
    <row r="40" spans="3:5" x14ac:dyDescent="0.2">
      <c r="C40" s="13"/>
    </row>
  </sheetData>
  <mergeCells count="2">
    <mergeCell ref="B5:D5"/>
    <mergeCell ref="C34:E34"/>
  </mergeCells>
  <pageMargins left="0.9055118110236221" right="0.8267716535433071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24</vt:i4>
      </vt:variant>
      <vt:variant>
        <vt:lpstr>Pomenované rozsahy</vt:lpstr>
      </vt:variant>
      <vt:variant>
        <vt:i4>24</vt:i4>
      </vt:variant>
    </vt:vector>
  </HeadingPairs>
  <TitlesOfParts>
    <vt:vector size="48" baseType="lpstr">
      <vt:lpstr>Súvahy</vt:lpstr>
      <vt:lpstr>MHSL</vt:lpstr>
      <vt:lpstr>SSMT</vt:lpstr>
      <vt:lpstr>ŠZMT</vt:lpstr>
      <vt:lpstr>Materské školy</vt:lpstr>
      <vt:lpstr>Základné školy</vt:lpstr>
      <vt:lpstr>Bežné dotácie</vt:lpstr>
      <vt:lpstr>Kapitálové dotácie</vt:lpstr>
      <vt:lpstr>Dotácie na šport 1</vt:lpstr>
      <vt:lpstr>Dotácie na šport 2</vt:lpstr>
      <vt:lpstr>Dotácie kultúra</vt:lpstr>
      <vt:lpstr>Dotácie v soc.oblasti</vt:lpstr>
      <vt:lpstr>Dotácie v oblasti školstva</vt:lpstr>
      <vt:lpstr>Dotácie v oblasti ŽP</vt:lpstr>
      <vt:lpstr>Pohľadávky</vt:lpstr>
      <vt:lpstr>Prehľad dlhu</vt:lpstr>
      <vt:lpstr>Vývoj dlhovej služby</vt:lpstr>
      <vt:lpstr>BV-funkčná kl.</vt:lpstr>
      <vt:lpstr>KV-funkčná kl.</vt:lpstr>
      <vt:lpstr>Výdavky ek.kl.</vt:lpstr>
      <vt:lpstr>FO podľa RK</vt:lpstr>
      <vt:lpstr>Počet zamest.ZŠ</vt:lpstr>
      <vt:lpstr>Počet žiakov a tried</vt:lpstr>
      <vt:lpstr>Zoznam org.</vt:lpstr>
      <vt:lpstr>'Bežné dotácie'!Oblasť_tlače</vt:lpstr>
      <vt:lpstr>'BV-funkčná kl.'!Oblasť_tlače</vt:lpstr>
      <vt:lpstr>'Dotácie kultúra'!Oblasť_tlače</vt:lpstr>
      <vt:lpstr>'Dotácie na šport 1'!Oblasť_tlače</vt:lpstr>
      <vt:lpstr>'Dotácie na šport 2'!Oblasť_tlače</vt:lpstr>
      <vt:lpstr>'Dotácie v oblasti školstva'!Oblasť_tlače</vt:lpstr>
      <vt:lpstr>'Dotácie v oblasti ŽP'!Oblasť_tlače</vt:lpstr>
      <vt:lpstr>'Dotácie v soc.oblasti'!Oblasť_tlače</vt:lpstr>
      <vt:lpstr>'FO podľa RK'!Oblasť_tlače</vt:lpstr>
      <vt:lpstr>'Kapitálové dotácie'!Oblasť_tlače</vt:lpstr>
      <vt:lpstr>'KV-funkčná kl.'!Oblasť_tlače</vt:lpstr>
      <vt:lpstr>'Materské školy'!Oblasť_tlače</vt:lpstr>
      <vt:lpstr>MHSL!Oblasť_tlače</vt:lpstr>
      <vt:lpstr>'Počet zamest.ZŠ'!Oblasť_tlače</vt:lpstr>
      <vt:lpstr>'Počet žiakov a tried'!Oblasť_tlače</vt:lpstr>
      <vt:lpstr>Pohľadávky!Oblasť_tlače</vt:lpstr>
      <vt:lpstr>'Prehľad dlhu'!Oblasť_tlače</vt:lpstr>
      <vt:lpstr>SSMT!Oblasť_tlače</vt:lpstr>
      <vt:lpstr>Súvahy!Oblasť_tlače</vt:lpstr>
      <vt:lpstr>ŠZMT!Oblasť_tlače</vt:lpstr>
      <vt:lpstr>'Výdavky ek.kl.'!Oblasť_tlače</vt:lpstr>
      <vt:lpstr>'Vývoj dlhovej služby'!Oblasť_tlače</vt:lpstr>
      <vt:lpstr>'Základné školy'!Oblasť_tlače</vt:lpstr>
      <vt:lpstr>'Zoznam org.'!Oblasť_tlače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zilkova</dc:creator>
  <cp:lastModifiedBy>Ing. Andrea Prnová Žilková</cp:lastModifiedBy>
  <cp:lastPrinted>2018-04-24T12:07:02Z</cp:lastPrinted>
  <dcterms:created xsi:type="dcterms:W3CDTF">2012-02-23T12:08:44Z</dcterms:created>
  <dcterms:modified xsi:type="dcterms:W3CDTF">2018-05-14T10:24:03Z</dcterms:modified>
</cp:coreProperties>
</file>