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5180" windowHeight="7005" tabRatio="903"/>
  </bookViews>
  <sheets>
    <sheet name="Príjmy" sheetId="7" r:id="rId1"/>
    <sheet name="Výdavky" sheetId="19" r:id="rId2"/>
    <sheet name="Sumarizácia" sheetId="15" r:id="rId3"/>
  </sheets>
  <definedNames>
    <definedName name="_xlnm._FilterDatabase" localSheetId="0" hidden="1">Príjmy!#REF!</definedName>
    <definedName name="_xlnm.Print_Area" localSheetId="0">Príjmy!$B$2:$J$247</definedName>
    <definedName name="_xlnm.Print_Area" localSheetId="2">Sumarizácia!$B$2:$L$43</definedName>
    <definedName name="_xlnm.Print_Area" localSheetId="1">Výdavky!$B$2:$R$1415</definedName>
  </definedNames>
  <calcPr calcId="125725"/>
</workbook>
</file>

<file path=xl/calcChain.xml><?xml version="1.0" encoding="utf-8"?>
<calcChain xmlns="http://schemas.openxmlformats.org/spreadsheetml/2006/main">
  <c r="P1019" i="19"/>
  <c r="P1008" s="1"/>
  <c r="P1042"/>
  <c r="R16"/>
  <c r="R17"/>
  <c r="N9"/>
  <c r="N10"/>
  <c r="N39"/>
  <c r="R45"/>
  <c r="P393"/>
  <c r="H1366"/>
  <c r="L1370"/>
  <c r="R1370"/>
  <c r="R671"/>
  <c r="L671"/>
  <c r="B205" i="7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H204"/>
  <c r="J216"/>
  <c r="J215"/>
  <c r="J214"/>
  <c r="N1009" i="19"/>
  <c r="R1011"/>
  <c r="L1011"/>
  <c r="R1010"/>
  <c r="L1010"/>
  <c r="P369"/>
  <c r="R394"/>
  <c r="R393"/>
  <c r="R392"/>
  <c r="P8"/>
  <c r="N8"/>
  <c r="P180"/>
  <c r="N180"/>
  <c r="P270"/>
  <c r="N270"/>
  <c r="P1400"/>
  <c r="N1400"/>
  <c r="P1179"/>
  <c r="N1179"/>
  <c r="R1415"/>
  <c r="R1414"/>
  <c r="R1413"/>
  <c r="R1411"/>
  <c r="R1410"/>
  <c r="R1409"/>
  <c r="R1407"/>
  <c r="R1406"/>
  <c r="R1405"/>
  <c r="R1402"/>
  <c r="R1392"/>
  <c r="R1391"/>
  <c r="R1390"/>
  <c r="R1389"/>
  <c r="R1388"/>
  <c r="R1387"/>
  <c r="R1386"/>
  <c r="R1384"/>
  <c r="R1383"/>
  <c r="R1380"/>
  <c r="R1379"/>
  <c r="R1378"/>
  <c r="R1377"/>
  <c r="R1376"/>
  <c r="R1374"/>
  <c r="R1373"/>
  <c r="R1369"/>
  <c r="R1368"/>
  <c r="R1367"/>
  <c r="R1366"/>
  <c r="R1365"/>
  <c r="R1363"/>
  <c r="R1362"/>
  <c r="R1361"/>
  <c r="R1360"/>
  <c r="R1359"/>
  <c r="R1357"/>
  <c r="R1356"/>
  <c r="R1352"/>
  <c r="R1351"/>
  <c r="R1350"/>
  <c r="R1349"/>
  <c r="R1348"/>
  <c r="R1347"/>
  <c r="R1346"/>
  <c r="R1345"/>
  <c r="R1344"/>
  <c r="R1342"/>
  <c r="R1341"/>
  <c r="R1338"/>
  <c r="R1337"/>
  <c r="R1336"/>
  <c r="R1335"/>
  <c r="R1333"/>
  <c r="R1332"/>
  <c r="R1331"/>
  <c r="R1328"/>
  <c r="R1327"/>
  <c r="R1326"/>
  <c r="R1325"/>
  <c r="R1324"/>
  <c r="R1323"/>
  <c r="R1322"/>
  <c r="R1320"/>
  <c r="R1319"/>
  <c r="R1316"/>
  <c r="R1315"/>
  <c r="R1314"/>
  <c r="R1313"/>
  <c r="R1312"/>
  <c r="R1311"/>
  <c r="R1310"/>
  <c r="R1309"/>
  <c r="R1308"/>
  <c r="R1307"/>
  <c r="R1303"/>
  <c r="R1302"/>
  <c r="R1301"/>
  <c r="R1300"/>
  <c r="R1298"/>
  <c r="R1297"/>
  <c r="R1294"/>
  <c r="R1293"/>
  <c r="R1292"/>
  <c r="R1291"/>
  <c r="R1290"/>
  <c r="R1289"/>
  <c r="R1288"/>
  <c r="R1287"/>
  <c r="R1285"/>
  <c r="R1284"/>
  <c r="R1283"/>
  <c r="R1282"/>
  <c r="R1280"/>
  <c r="R1278"/>
  <c r="R1277"/>
  <c r="R1276"/>
  <c r="R1275"/>
  <c r="R1274"/>
  <c r="R1272"/>
  <c r="R1271"/>
  <c r="R1258"/>
  <c r="R1257"/>
  <c r="R1256"/>
  <c r="R1255"/>
  <c r="R1254"/>
  <c r="R1253"/>
  <c r="R1252"/>
  <c r="R1251"/>
  <c r="R1249"/>
  <c r="R1248"/>
  <c r="R1245"/>
  <c r="R1244"/>
  <c r="R1243"/>
  <c r="R1241"/>
  <c r="R1240"/>
  <c r="R1237"/>
  <c r="R1235"/>
  <c r="R1234"/>
  <c r="R1233"/>
  <c r="R1231"/>
  <c r="R1230"/>
  <c r="R1229"/>
  <c r="R1228"/>
  <c r="R1226"/>
  <c r="R1225"/>
  <c r="R1224"/>
  <c r="R1223"/>
  <c r="R1222"/>
  <c r="R1218"/>
  <c r="R1217"/>
  <c r="R1215"/>
  <c r="R1212"/>
  <c r="R1211"/>
  <c r="R1210"/>
  <c r="R1208"/>
  <c r="R1207"/>
  <c r="R1206"/>
  <c r="R1205"/>
  <c r="R1204"/>
  <c r="R1203"/>
  <c r="R1201"/>
  <c r="R1200"/>
  <c r="R1198"/>
  <c r="R1197"/>
  <c r="R1196"/>
  <c r="R1195"/>
  <c r="R1194"/>
  <c r="R1191"/>
  <c r="R1190"/>
  <c r="R1189"/>
  <c r="R1188"/>
  <c r="R1187"/>
  <c r="R1186"/>
  <c r="R1185"/>
  <c r="R1183"/>
  <c r="R1182"/>
  <c r="R1140"/>
  <c r="R1139"/>
  <c r="R1138"/>
  <c r="R1137"/>
  <c r="R1136"/>
  <c r="R1135"/>
  <c r="R1134"/>
  <c r="R1133"/>
  <c r="R1132"/>
  <c r="R1131"/>
  <c r="R1130"/>
  <c r="R1129"/>
  <c r="R1127"/>
  <c r="R1126"/>
  <c r="R1125"/>
  <c r="R1124"/>
  <c r="R1121"/>
  <c r="R1120"/>
  <c r="R1119"/>
  <c r="R1117"/>
  <c r="R1116"/>
  <c r="R1115"/>
  <c r="R1114"/>
  <c r="R1113"/>
  <c r="R1112"/>
  <c r="R1111"/>
  <c r="R1110"/>
  <c r="R1109"/>
  <c r="R1106"/>
  <c r="R1105"/>
  <c r="R1102"/>
  <c r="R1099"/>
  <c r="R1098"/>
  <c r="R1096"/>
  <c r="R1095"/>
  <c r="R1093"/>
  <c r="R1073"/>
  <c r="R1071"/>
  <c r="R1070"/>
  <c r="R1069"/>
  <c r="R1068"/>
  <c r="R1067"/>
  <c r="R1065"/>
  <c r="R1064"/>
  <c r="R1060"/>
  <c r="R1058"/>
  <c r="R1057"/>
  <c r="R1055"/>
  <c r="R1054"/>
  <c r="R1052"/>
  <c r="R1051"/>
  <c r="R1050"/>
  <c r="R1049"/>
  <c r="R1048"/>
  <c r="R1046"/>
  <c r="R1045"/>
  <c r="R1043"/>
  <c r="R1040"/>
  <c r="R1038"/>
  <c r="R1037"/>
  <c r="R1036"/>
  <c r="R1035"/>
  <c r="R1034"/>
  <c r="R1033"/>
  <c r="R1031"/>
  <c r="R1030"/>
  <c r="R1027"/>
  <c r="R1026"/>
  <c r="R1025"/>
  <c r="R1022"/>
  <c r="R1018"/>
  <c r="R1017"/>
  <c r="R1016"/>
  <c r="R1015"/>
  <c r="R1014"/>
  <c r="R1013"/>
  <c r="R1009"/>
  <c r="R970"/>
  <c r="R969"/>
  <c r="R968"/>
  <c r="R967"/>
  <c r="R966"/>
  <c r="R965"/>
  <c r="R963"/>
  <c r="R962"/>
  <c r="R960"/>
  <c r="R959"/>
  <c r="R958"/>
  <c r="R957"/>
  <c r="R955"/>
  <c r="R954"/>
  <c r="R953"/>
  <c r="R952"/>
  <c r="R951"/>
  <c r="R950"/>
  <c r="R949"/>
  <c r="R948"/>
  <c r="R946"/>
  <c r="R945"/>
  <c r="R941"/>
  <c r="R940"/>
  <c r="R939"/>
  <c r="R938"/>
  <c r="R936"/>
  <c r="R933"/>
  <c r="R932"/>
  <c r="R931"/>
  <c r="R930"/>
  <c r="R929"/>
  <c r="R927"/>
  <c r="R926"/>
  <c r="R924"/>
  <c r="R923"/>
  <c r="R922"/>
  <c r="R921"/>
  <c r="R920"/>
  <c r="R918"/>
  <c r="R917"/>
  <c r="R915"/>
  <c r="R914"/>
  <c r="R913"/>
  <c r="R912"/>
  <c r="R911"/>
  <c r="R909"/>
  <c r="R908"/>
  <c r="R906"/>
  <c r="R905"/>
  <c r="R904"/>
  <c r="R903"/>
  <c r="R902"/>
  <c r="R900"/>
  <c r="R899"/>
  <c r="R897"/>
  <c r="R896"/>
  <c r="R895"/>
  <c r="R894"/>
  <c r="R893"/>
  <c r="R892"/>
  <c r="R890"/>
  <c r="R889"/>
  <c r="R887"/>
  <c r="R886"/>
  <c r="R885"/>
  <c r="R884"/>
  <c r="R883"/>
  <c r="R881"/>
  <c r="R880"/>
  <c r="R878"/>
  <c r="R877"/>
  <c r="R876"/>
  <c r="R875"/>
  <c r="R874"/>
  <c r="R872"/>
  <c r="R871"/>
  <c r="R868"/>
  <c r="R867"/>
  <c r="R866"/>
  <c r="R864"/>
  <c r="R863"/>
  <c r="R861"/>
  <c r="R860"/>
  <c r="R858"/>
  <c r="R857"/>
  <c r="R855"/>
  <c r="R854"/>
  <c r="R852"/>
  <c r="R851"/>
  <c r="R849"/>
  <c r="R848"/>
  <c r="R846"/>
  <c r="R845"/>
  <c r="R843"/>
  <c r="R842"/>
  <c r="R840"/>
  <c r="R839"/>
  <c r="R837"/>
  <c r="R836"/>
  <c r="R834"/>
  <c r="R833"/>
  <c r="R831"/>
  <c r="R830"/>
  <c r="R828"/>
  <c r="R827"/>
  <c r="R825"/>
  <c r="R824"/>
  <c r="R822"/>
  <c r="R821"/>
  <c r="R819"/>
  <c r="R818"/>
  <c r="R816"/>
  <c r="R815"/>
  <c r="R813"/>
  <c r="R812"/>
  <c r="R810"/>
  <c r="R809"/>
  <c r="R807"/>
  <c r="R806"/>
  <c r="R804"/>
  <c r="R803"/>
  <c r="R801"/>
  <c r="R800"/>
  <c r="R798"/>
  <c r="R797"/>
  <c r="R795"/>
  <c r="R794"/>
  <c r="R792"/>
  <c r="R791"/>
  <c r="R789"/>
  <c r="R788"/>
  <c r="R786"/>
  <c r="R785"/>
  <c r="R780"/>
  <c r="R778"/>
  <c r="R776"/>
  <c r="R775"/>
  <c r="R773"/>
  <c r="R772"/>
  <c r="R771"/>
  <c r="R770"/>
  <c r="R769"/>
  <c r="R768"/>
  <c r="R767"/>
  <c r="R765"/>
  <c r="R764"/>
  <c r="R762"/>
  <c r="R761"/>
  <c r="R760"/>
  <c r="R759"/>
  <c r="R758"/>
  <c r="R757"/>
  <c r="R756"/>
  <c r="R754"/>
  <c r="R753"/>
  <c r="R750"/>
  <c r="R749"/>
  <c r="R748"/>
  <c r="R747"/>
  <c r="R745"/>
  <c r="R744"/>
  <c r="R743"/>
  <c r="R741"/>
  <c r="R740"/>
  <c r="R738"/>
  <c r="R737"/>
  <c r="R736"/>
  <c r="R735"/>
  <c r="R733"/>
  <c r="R732"/>
  <c r="R730"/>
  <c r="R729"/>
  <c r="R728"/>
  <c r="R727"/>
  <c r="R725"/>
  <c r="R724"/>
  <c r="R722"/>
  <c r="R721"/>
  <c r="R720"/>
  <c r="R718"/>
  <c r="R717"/>
  <c r="R715"/>
  <c r="R714"/>
  <c r="R713"/>
  <c r="R711"/>
  <c r="R710"/>
  <c r="R708"/>
  <c r="R707"/>
  <c r="R706"/>
  <c r="R704"/>
  <c r="R703"/>
  <c r="R701"/>
  <c r="R700"/>
  <c r="R699"/>
  <c r="R698"/>
  <c r="R696"/>
  <c r="R695"/>
  <c r="R693"/>
  <c r="R692"/>
  <c r="R691"/>
  <c r="R690"/>
  <c r="R688"/>
  <c r="R687"/>
  <c r="R685"/>
  <c r="R684"/>
  <c r="R683"/>
  <c r="R681"/>
  <c r="R680"/>
  <c r="R675"/>
  <c r="R674"/>
  <c r="R673"/>
  <c r="R669"/>
  <c r="R668"/>
  <c r="R667"/>
  <c r="R666"/>
  <c r="R665"/>
  <c r="R664"/>
  <c r="R663"/>
  <c r="R662"/>
  <c r="R661"/>
  <c r="R659"/>
  <c r="R658"/>
  <c r="R656"/>
  <c r="R655"/>
  <c r="R654"/>
  <c r="R653"/>
  <c r="R652"/>
  <c r="R651"/>
  <c r="R650"/>
  <c r="R649"/>
  <c r="R648"/>
  <c r="R646"/>
  <c r="R645"/>
  <c r="R642"/>
  <c r="R641"/>
  <c r="R640"/>
  <c r="R639"/>
  <c r="R638"/>
  <c r="R637"/>
  <c r="R636"/>
  <c r="R635"/>
  <c r="R634"/>
  <c r="R633"/>
  <c r="R631"/>
  <c r="R630"/>
  <c r="R628"/>
  <c r="R627"/>
  <c r="R626"/>
  <c r="R625"/>
  <c r="R624"/>
  <c r="R623"/>
  <c r="R622"/>
  <c r="R621"/>
  <c r="R620"/>
  <c r="R618"/>
  <c r="R617"/>
  <c r="R615"/>
  <c r="R614"/>
  <c r="R613"/>
  <c r="R612"/>
  <c r="R611"/>
  <c r="R610"/>
  <c r="R609"/>
  <c r="R608"/>
  <c r="R607"/>
  <c r="R606"/>
  <c r="R605"/>
  <c r="R604"/>
  <c r="R602"/>
  <c r="R601"/>
  <c r="R599"/>
  <c r="R598"/>
  <c r="R597"/>
  <c r="R596"/>
  <c r="R595"/>
  <c r="R594"/>
  <c r="R592"/>
  <c r="R591"/>
  <c r="R590"/>
  <c r="R588"/>
  <c r="R587"/>
  <c r="R585"/>
  <c r="R584"/>
  <c r="R583"/>
  <c r="R582"/>
  <c r="R581"/>
  <c r="R580"/>
  <c r="R579"/>
  <c r="R578"/>
  <c r="R577"/>
  <c r="R576"/>
  <c r="R574"/>
  <c r="R573"/>
  <c r="R571"/>
  <c r="R570"/>
  <c r="R569"/>
  <c r="R568"/>
  <c r="R567"/>
  <c r="R566"/>
  <c r="R565"/>
  <c r="R564"/>
  <c r="R563"/>
  <c r="R562"/>
  <c r="R560"/>
  <c r="R559"/>
  <c r="R557"/>
  <c r="R556"/>
  <c r="R555"/>
  <c r="R554"/>
  <c r="R552"/>
  <c r="R551"/>
  <c r="R547"/>
  <c r="R546"/>
  <c r="R545"/>
  <c r="R543"/>
  <c r="R542"/>
  <c r="R541"/>
  <c r="R539"/>
  <c r="R538"/>
  <c r="R537"/>
  <c r="R535"/>
  <c r="R532"/>
  <c r="R530"/>
  <c r="R529"/>
  <c r="R528"/>
  <c r="R527"/>
  <c r="R526"/>
  <c r="R524"/>
  <c r="R523"/>
  <c r="R521"/>
  <c r="R520"/>
  <c r="R519"/>
  <c r="R518"/>
  <c r="R517"/>
  <c r="R515"/>
  <c r="R514"/>
  <c r="R512"/>
  <c r="R511"/>
  <c r="R510"/>
  <c r="R509"/>
  <c r="R508"/>
  <c r="R506"/>
  <c r="R505"/>
  <c r="R503"/>
  <c r="R502"/>
  <c r="R501"/>
  <c r="R500"/>
  <c r="R498"/>
  <c r="R497"/>
  <c r="R495"/>
  <c r="R494"/>
  <c r="R493"/>
  <c r="R492"/>
  <c r="R490"/>
  <c r="R489"/>
  <c r="R487"/>
  <c r="R486"/>
  <c r="R485"/>
  <c r="R484"/>
  <c r="R483"/>
  <c r="R481"/>
  <c r="R480"/>
  <c r="R478"/>
  <c r="R477"/>
  <c r="R476"/>
  <c r="R475"/>
  <c r="R474"/>
  <c r="R473"/>
  <c r="R471"/>
  <c r="R470"/>
  <c r="R468"/>
  <c r="R467"/>
  <c r="R466"/>
  <c r="R465"/>
  <c r="R463"/>
  <c r="R462"/>
  <c r="R460"/>
  <c r="R459"/>
  <c r="R458"/>
  <c r="R457"/>
  <c r="R455"/>
  <c r="R454"/>
  <c r="R452"/>
  <c r="R451"/>
  <c r="R450"/>
  <c r="R449"/>
  <c r="R447"/>
  <c r="R446"/>
  <c r="R444"/>
  <c r="R443"/>
  <c r="R442"/>
  <c r="R441"/>
  <c r="R439"/>
  <c r="R438"/>
  <c r="R436"/>
  <c r="R435"/>
  <c r="R434"/>
  <c r="R433"/>
  <c r="R431"/>
  <c r="R430"/>
  <c r="R428"/>
  <c r="R427"/>
  <c r="R426"/>
  <c r="R425"/>
  <c r="R423"/>
  <c r="R422"/>
  <c r="R420"/>
  <c r="R419"/>
  <c r="R418"/>
  <c r="R417"/>
  <c r="R415"/>
  <c r="R414"/>
  <c r="R412"/>
  <c r="R411"/>
  <c r="R410"/>
  <c r="R409"/>
  <c r="R407"/>
  <c r="R406"/>
  <c r="R391"/>
  <c r="R390"/>
  <c r="R389"/>
  <c r="R388"/>
  <c r="R387"/>
  <c r="R386"/>
  <c r="R385"/>
  <c r="R384"/>
  <c r="R383"/>
  <c r="R382"/>
  <c r="R381"/>
  <c r="R380"/>
  <c r="R379"/>
  <c r="R378"/>
  <c r="R377"/>
  <c r="R376"/>
  <c r="R375"/>
  <c r="R374"/>
  <c r="R373"/>
  <c r="R372"/>
  <c r="R371"/>
  <c r="R370"/>
  <c r="R368"/>
  <c r="R367"/>
  <c r="R366"/>
  <c r="R365"/>
  <c r="R362"/>
  <c r="R311"/>
  <c r="R310"/>
  <c r="R309"/>
  <c r="R308"/>
  <c r="R307"/>
  <c r="R305"/>
  <c r="R303"/>
  <c r="R301"/>
  <c r="R300"/>
  <c r="R299"/>
  <c r="R298"/>
  <c r="R297"/>
  <c r="R295"/>
  <c r="R294"/>
  <c r="R293"/>
  <c r="R291"/>
  <c r="R290"/>
  <c r="R288"/>
  <c r="R287"/>
  <c r="R286"/>
  <c r="R285"/>
  <c r="R282"/>
  <c r="R281"/>
  <c r="R280"/>
  <c r="R279"/>
  <c r="R278"/>
  <c r="R277"/>
  <c r="R276"/>
  <c r="R275"/>
  <c r="R273"/>
  <c r="R272"/>
  <c r="R240"/>
  <c r="R239"/>
  <c r="R238"/>
  <c r="R237"/>
  <c r="R236"/>
  <c r="R234"/>
  <c r="R233"/>
  <c r="R230"/>
  <c r="R229"/>
  <c r="R227"/>
  <c r="R226"/>
  <c r="R225"/>
  <c r="R223"/>
  <c r="R222"/>
  <c r="R221"/>
  <c r="R220"/>
  <c r="R219"/>
  <c r="R217"/>
  <c r="R216"/>
  <c r="R213"/>
  <c r="R212"/>
  <c r="R211"/>
  <c r="R210"/>
  <c r="R209"/>
  <c r="R207"/>
  <c r="R206"/>
  <c r="R203"/>
  <c r="R202"/>
  <c r="R201"/>
  <c r="R200"/>
  <c r="R199"/>
  <c r="R197"/>
  <c r="R196"/>
  <c r="R194"/>
  <c r="R193"/>
  <c r="R192"/>
  <c r="R191"/>
  <c r="R190"/>
  <c r="R189"/>
  <c r="R187"/>
  <c r="R186"/>
  <c r="R184"/>
  <c r="R183"/>
  <c r="R182"/>
  <c r="R151"/>
  <c r="R150"/>
  <c r="R149"/>
  <c r="R147"/>
  <c r="R146"/>
  <c r="R144"/>
  <c r="R143"/>
  <c r="R142"/>
  <c r="R141"/>
  <c r="R139"/>
  <c r="R138"/>
  <c r="R136"/>
  <c r="R135"/>
  <c r="R133"/>
  <c r="R132"/>
  <c r="R131"/>
  <c r="R126"/>
  <c r="R124"/>
  <c r="R123"/>
  <c r="R122"/>
  <c r="R121"/>
  <c r="R120"/>
  <c r="R119"/>
  <c r="R118"/>
  <c r="R116"/>
  <c r="R115"/>
  <c r="R112"/>
  <c r="R110"/>
  <c r="R109"/>
  <c r="R105"/>
  <c r="R104"/>
  <c r="R102"/>
  <c r="R101"/>
  <c r="R100"/>
  <c r="R98"/>
  <c r="R95"/>
  <c r="R94"/>
  <c r="R83"/>
  <c r="R82"/>
  <c r="R80"/>
  <c r="R77"/>
  <c r="R67"/>
  <c r="R66"/>
  <c r="R65"/>
  <c r="R64"/>
  <c r="R63"/>
  <c r="R62"/>
  <c r="R61"/>
  <c r="R60"/>
  <c r="R59"/>
  <c r="R58"/>
  <c r="R55"/>
  <c r="R54"/>
  <c r="R53"/>
  <c r="R52"/>
  <c r="R51"/>
  <c r="R49"/>
  <c r="R48"/>
  <c r="R47"/>
  <c r="R44"/>
  <c r="R43"/>
  <c r="R42"/>
  <c r="R41"/>
  <c r="R40"/>
  <c r="R38"/>
  <c r="R37"/>
  <c r="R36"/>
  <c r="R34"/>
  <c r="R33"/>
  <c r="R32"/>
  <c r="R31"/>
  <c r="R30"/>
  <c r="R28"/>
  <c r="R27"/>
  <c r="R26"/>
  <c r="R25"/>
  <c r="R23"/>
  <c r="R21"/>
  <c r="R19"/>
  <c r="R18"/>
  <c r="R15"/>
  <c r="R13"/>
  <c r="R12"/>
  <c r="R11"/>
  <c r="B229" i="7"/>
  <c r="B230" s="1"/>
  <c r="B231" s="1"/>
  <c r="B232" s="1"/>
  <c r="B233" s="1"/>
  <c r="B234" s="1"/>
  <c r="B235" s="1"/>
  <c r="B236" s="1"/>
  <c r="J236"/>
  <c r="J234"/>
  <c r="J233"/>
  <c r="J231"/>
  <c r="J230"/>
  <c r="J229"/>
  <c r="J228"/>
  <c r="J226"/>
  <c r="J211"/>
  <c r="I228"/>
  <c r="I229"/>
  <c r="I245"/>
  <c r="N1281" i="19"/>
  <c r="N1268" s="1"/>
  <c r="N76"/>
  <c r="I199" i="7"/>
  <c r="I219" s="1"/>
  <c r="J201"/>
  <c r="N964" i="19"/>
  <c r="L35" i="15"/>
  <c r="L36"/>
  <c r="L34"/>
  <c r="L37"/>
  <c r="L31"/>
  <c r="L29"/>
  <c r="K33"/>
  <c r="K32" s="1"/>
  <c r="K28"/>
  <c r="P1269" i="19" l="1"/>
  <c r="P1268" s="1"/>
  <c r="N1123"/>
  <c r="N1122" s="1"/>
  <c r="N1108"/>
  <c r="N1107" s="1"/>
  <c r="N1012"/>
  <c r="N1094" l="1"/>
  <c r="N944"/>
  <c r="N928"/>
  <c r="N925" s="1"/>
  <c r="N898"/>
  <c r="N752"/>
  <c r="P739"/>
  <c r="N731"/>
  <c r="N723"/>
  <c r="N719"/>
  <c r="N694"/>
  <c r="N682"/>
  <c r="P678"/>
  <c r="N589"/>
  <c r="P360"/>
  <c r="H14" i="15" s="1"/>
  <c r="H13"/>
  <c r="N130" i="19"/>
  <c r="N127" s="1"/>
  <c r="P92"/>
  <c r="H20" i="15"/>
  <c r="E20"/>
  <c r="H19"/>
  <c r="H18"/>
  <c r="H17"/>
  <c r="H16"/>
  <c r="H12"/>
  <c r="P75" i="19"/>
  <c r="H10" i="15" s="1"/>
  <c r="Q28" i="19"/>
  <c r="Q27"/>
  <c r="Q26"/>
  <c r="Q25"/>
  <c r="Q24"/>
  <c r="Q23"/>
  <c r="Q22"/>
  <c r="Q21"/>
  <c r="Q20"/>
  <c r="Q19"/>
  <c r="Q18"/>
  <c r="Q15"/>
  <c r="Q14"/>
  <c r="Q13"/>
  <c r="Q12"/>
  <c r="Q11"/>
  <c r="Q10"/>
  <c r="L1415"/>
  <c r="L1414"/>
  <c r="L1413"/>
  <c r="J1412"/>
  <c r="H1412"/>
  <c r="L1411"/>
  <c r="L1410"/>
  <c r="L1409"/>
  <c r="J1408"/>
  <c r="R1408" s="1"/>
  <c r="L1407"/>
  <c r="L1406"/>
  <c r="L1405"/>
  <c r="H1404"/>
  <c r="R1404" s="1"/>
  <c r="L1402"/>
  <c r="J1401"/>
  <c r="R1401" s="1"/>
  <c r="B1401"/>
  <c r="B1402" s="1"/>
  <c r="B1403" s="1"/>
  <c r="B1404" s="1"/>
  <c r="B1405" s="1"/>
  <c r="B1406" s="1"/>
  <c r="B1407" s="1"/>
  <c r="B1408" s="1"/>
  <c r="B1409" s="1"/>
  <c r="B1410" s="1"/>
  <c r="B1411" s="1"/>
  <c r="B1412" s="1"/>
  <c r="B1413" s="1"/>
  <c r="B1414" s="1"/>
  <c r="B1415" s="1"/>
  <c r="L1392"/>
  <c r="L1391"/>
  <c r="L1390"/>
  <c r="L1389"/>
  <c r="L1388"/>
  <c r="L1387"/>
  <c r="L1386"/>
  <c r="L1385"/>
  <c r="H1385"/>
  <c r="R1385" s="1"/>
  <c r="L1384"/>
  <c r="L1383"/>
  <c r="H1382"/>
  <c r="R1382" s="1"/>
  <c r="L1380"/>
  <c r="L1379"/>
  <c r="L1378"/>
  <c r="L1377"/>
  <c r="L1376"/>
  <c r="H1375"/>
  <c r="R1375" s="1"/>
  <c r="L1374"/>
  <c r="L1373"/>
  <c r="L1369"/>
  <c r="L1368"/>
  <c r="L1367"/>
  <c r="L1366"/>
  <c r="L1365"/>
  <c r="H1364"/>
  <c r="R1364" s="1"/>
  <c r="L1363"/>
  <c r="L1362"/>
  <c r="L1361"/>
  <c r="L1360"/>
  <c r="L1359"/>
  <c r="H1358"/>
  <c r="R1358" s="1"/>
  <c r="L1357"/>
  <c r="L1356"/>
  <c r="L1352"/>
  <c r="L1351"/>
  <c r="L1350"/>
  <c r="L1349"/>
  <c r="L1348"/>
  <c r="L1347"/>
  <c r="L1346"/>
  <c r="L1345"/>
  <c r="L1344"/>
  <c r="H1343"/>
  <c r="R1343" s="1"/>
  <c r="L1342"/>
  <c r="L1341"/>
  <c r="J1339"/>
  <c r="L1338"/>
  <c r="L1337"/>
  <c r="L1336"/>
  <c r="L1335"/>
  <c r="L1333"/>
  <c r="L1332"/>
  <c r="L1331"/>
  <c r="H1330"/>
  <c r="R1330" s="1"/>
  <c r="L1328"/>
  <c r="L1327"/>
  <c r="L1326"/>
  <c r="L1325"/>
  <c r="L1324"/>
  <c r="L1323"/>
  <c r="L1322"/>
  <c r="H1321"/>
  <c r="R1321" s="1"/>
  <c r="L1320"/>
  <c r="L1319"/>
  <c r="L1316"/>
  <c r="L1315"/>
  <c r="L1314"/>
  <c r="L1313"/>
  <c r="L1312"/>
  <c r="L1311"/>
  <c r="L1310"/>
  <c r="L1309"/>
  <c r="L1308"/>
  <c r="L1307"/>
  <c r="H1306"/>
  <c r="R1306" s="1"/>
  <c r="L1303"/>
  <c r="L1302"/>
  <c r="L1301"/>
  <c r="L1300"/>
  <c r="H1299"/>
  <c r="R1299" s="1"/>
  <c r="L1298"/>
  <c r="L1297"/>
  <c r="L1294"/>
  <c r="L1293"/>
  <c r="L1292"/>
  <c r="L1291"/>
  <c r="L1290"/>
  <c r="L1289"/>
  <c r="L1288"/>
  <c r="L1287"/>
  <c r="H1286"/>
  <c r="R1286" s="1"/>
  <c r="L1285"/>
  <c r="L1283"/>
  <c r="L1282"/>
  <c r="L1280"/>
  <c r="H1279"/>
  <c r="R1279" s="1"/>
  <c r="L1278"/>
  <c r="L1277"/>
  <c r="L1276"/>
  <c r="L1275"/>
  <c r="L1274"/>
  <c r="H1273"/>
  <c r="R1273" s="1"/>
  <c r="L1272"/>
  <c r="L1271"/>
  <c r="J1269"/>
  <c r="B1269"/>
  <c r="B1270" s="1"/>
  <c r="B1271" s="1"/>
  <c r="B1272" s="1"/>
  <c r="B1273" s="1"/>
  <c r="B1274" s="1"/>
  <c r="B1275" s="1"/>
  <c r="B1276" s="1"/>
  <c r="B1277" s="1"/>
  <c r="B1278" s="1"/>
  <c r="L1258"/>
  <c r="L1257"/>
  <c r="L1256"/>
  <c r="L1255"/>
  <c r="L1254"/>
  <c r="L1253"/>
  <c r="L1252"/>
  <c r="L1251"/>
  <c r="H1250"/>
  <c r="R1250" s="1"/>
  <c r="L1249"/>
  <c r="L1248"/>
  <c r="J1246"/>
  <c r="L1245"/>
  <c r="L1244"/>
  <c r="L1243"/>
  <c r="H1242"/>
  <c r="R1242" s="1"/>
  <c r="L1241"/>
  <c r="L1240"/>
  <c r="L1237"/>
  <c r="H1236"/>
  <c r="L1235"/>
  <c r="L1234"/>
  <c r="L1233"/>
  <c r="J1232"/>
  <c r="H1232"/>
  <c r="L1231"/>
  <c r="L1230"/>
  <c r="L1229"/>
  <c r="L1228"/>
  <c r="J1227"/>
  <c r="J1220" s="1"/>
  <c r="H1227"/>
  <c r="L1226"/>
  <c r="L1225"/>
  <c r="L1224"/>
  <c r="L1223"/>
  <c r="L1222"/>
  <c r="H1221"/>
  <c r="R1221" s="1"/>
  <c r="L1218"/>
  <c r="L1217"/>
  <c r="L1215"/>
  <c r="H1214"/>
  <c r="R1214" s="1"/>
  <c r="H1213"/>
  <c r="R1213" s="1"/>
  <c r="L1212"/>
  <c r="L1211"/>
  <c r="L1210"/>
  <c r="H1209"/>
  <c r="R1209" s="1"/>
  <c r="L1208"/>
  <c r="L1207"/>
  <c r="L1206"/>
  <c r="L1205"/>
  <c r="L1204"/>
  <c r="L1203"/>
  <c r="H1202"/>
  <c r="R1202" s="1"/>
  <c r="L1201"/>
  <c r="L1200"/>
  <c r="L1198"/>
  <c r="L1197"/>
  <c r="L1196"/>
  <c r="L1195"/>
  <c r="L1194"/>
  <c r="H1193"/>
  <c r="R1193" s="1"/>
  <c r="L1191"/>
  <c r="L1190"/>
  <c r="L1189"/>
  <c r="L1188"/>
  <c r="L1187"/>
  <c r="L1186"/>
  <c r="L1185"/>
  <c r="H1184"/>
  <c r="R1184" s="1"/>
  <c r="L1183"/>
  <c r="L1182"/>
  <c r="J1180"/>
  <c r="B1180"/>
  <c r="B1181" s="1"/>
  <c r="B1182" s="1"/>
  <c r="B1183" s="1"/>
  <c r="B1184" s="1"/>
  <c r="B1185" s="1"/>
  <c r="B1186" s="1"/>
  <c r="B1187" s="1"/>
  <c r="B1188" s="1"/>
  <c r="B1189" s="1"/>
  <c r="B1190" s="1"/>
  <c r="B1191" s="1"/>
  <c r="B1192" s="1"/>
  <c r="B1193" s="1"/>
  <c r="B1194" s="1"/>
  <c r="B1195" s="1"/>
  <c r="B1196" s="1"/>
  <c r="B1197" s="1"/>
  <c r="B1198" s="1"/>
  <c r="B1199" s="1"/>
  <c r="B1200" s="1"/>
  <c r="B1201" s="1"/>
  <c r="B1202" s="1"/>
  <c r="B1203" s="1"/>
  <c r="B1204" s="1"/>
  <c r="B1205" s="1"/>
  <c r="B1206" s="1"/>
  <c r="B1207" s="1"/>
  <c r="B1208" s="1"/>
  <c r="B1209" s="1"/>
  <c r="B1210" s="1"/>
  <c r="B1211" s="1"/>
  <c r="B1212" s="1"/>
  <c r="B1213" s="1"/>
  <c r="B1214" s="1"/>
  <c r="B1215" s="1"/>
  <c r="B1216" s="1"/>
  <c r="B1217" s="1"/>
  <c r="B1218" s="1"/>
  <c r="B1219" s="1"/>
  <c r="B1220" s="1"/>
  <c r="B1221" s="1"/>
  <c r="B1222" s="1"/>
  <c r="B1223" s="1"/>
  <c r="B1224" s="1"/>
  <c r="B1225" s="1"/>
  <c r="L1140"/>
  <c r="L1134"/>
  <c r="L1133"/>
  <c r="L1132"/>
  <c r="L1131"/>
  <c r="L1130"/>
  <c r="L1129"/>
  <c r="L1127"/>
  <c r="L1126"/>
  <c r="L1125"/>
  <c r="L1124"/>
  <c r="H1123"/>
  <c r="R1123" s="1"/>
  <c r="J1122"/>
  <c r="L1121"/>
  <c r="L1120"/>
  <c r="L1119"/>
  <c r="H1118"/>
  <c r="R1118" s="1"/>
  <c r="L1117"/>
  <c r="L1116"/>
  <c r="L1115"/>
  <c r="L1114"/>
  <c r="L1113"/>
  <c r="L1112"/>
  <c r="L1111"/>
  <c r="L1110"/>
  <c r="L1109"/>
  <c r="H1108"/>
  <c r="J1107"/>
  <c r="H1104"/>
  <c r="R1104" s="1"/>
  <c r="H1103"/>
  <c r="R1103" s="1"/>
  <c r="L1102"/>
  <c r="H1101"/>
  <c r="R1101" s="1"/>
  <c r="H1100"/>
  <c r="R1100" s="1"/>
  <c r="L1099"/>
  <c r="L1098"/>
  <c r="H1097"/>
  <c r="R1097" s="1"/>
  <c r="L1096"/>
  <c r="L1095"/>
  <c r="L1093"/>
  <c r="J1092"/>
  <c r="B1092"/>
  <c r="B1093" s="1"/>
  <c r="B1094" s="1"/>
  <c r="B1095" s="1"/>
  <c r="B1096" s="1"/>
  <c r="B1097" s="1"/>
  <c r="B1098" s="1"/>
  <c r="B1099" s="1"/>
  <c r="L1073"/>
  <c r="L1071"/>
  <c r="L1070"/>
  <c r="L1069"/>
  <c r="L1068"/>
  <c r="L1067"/>
  <c r="H1066"/>
  <c r="L1065"/>
  <c r="L1064"/>
  <c r="J1062"/>
  <c r="L1060"/>
  <c r="L1058"/>
  <c r="L1057"/>
  <c r="J1056"/>
  <c r="L1055"/>
  <c r="L1054"/>
  <c r="L1052"/>
  <c r="L1051"/>
  <c r="L1050"/>
  <c r="L1049"/>
  <c r="L1048"/>
  <c r="H1047"/>
  <c r="L1046"/>
  <c r="L1045"/>
  <c r="L1043"/>
  <c r="L1040"/>
  <c r="L1038"/>
  <c r="L1037"/>
  <c r="L1036"/>
  <c r="L1035"/>
  <c r="L1034"/>
  <c r="L1033"/>
  <c r="H1032"/>
  <c r="L1031"/>
  <c r="L1030"/>
  <c r="L1027"/>
  <c r="L1026"/>
  <c r="L1025"/>
  <c r="H1024"/>
  <c r="J1023"/>
  <c r="L1022"/>
  <c r="H1021"/>
  <c r="L1018"/>
  <c r="L1017"/>
  <c r="L1016"/>
  <c r="L1015"/>
  <c r="L1014"/>
  <c r="L1013"/>
  <c r="H1012"/>
  <c r="L1009"/>
  <c r="B1009"/>
  <c r="L970"/>
  <c r="L969"/>
  <c r="L968"/>
  <c r="L967"/>
  <c r="L966"/>
  <c r="H964"/>
  <c r="L963"/>
  <c r="L962"/>
  <c r="L960"/>
  <c r="L959"/>
  <c r="L958"/>
  <c r="L957"/>
  <c r="H956"/>
  <c r="L955"/>
  <c r="L954"/>
  <c r="L953"/>
  <c r="L952"/>
  <c r="L951"/>
  <c r="L950"/>
  <c r="L949"/>
  <c r="L948"/>
  <c r="H947"/>
  <c r="L946"/>
  <c r="L945"/>
  <c r="L941"/>
  <c r="L940"/>
  <c r="L939"/>
  <c r="L938"/>
  <c r="L936"/>
  <c r="H935"/>
  <c r="L933"/>
  <c r="L932"/>
  <c r="L931"/>
  <c r="L930"/>
  <c r="L929"/>
  <c r="H928"/>
  <c r="L927"/>
  <c r="L926"/>
  <c r="L924"/>
  <c r="L923"/>
  <c r="L922"/>
  <c r="L921"/>
  <c r="L920"/>
  <c r="H919"/>
  <c r="L918"/>
  <c r="L917"/>
  <c r="L915"/>
  <c r="L914"/>
  <c r="L913"/>
  <c r="L912"/>
  <c r="L911"/>
  <c r="H910"/>
  <c r="L909"/>
  <c r="L908"/>
  <c r="L906"/>
  <c r="L905"/>
  <c r="L904"/>
  <c r="L903"/>
  <c r="L902"/>
  <c r="H901"/>
  <c r="L900"/>
  <c r="L899"/>
  <c r="L897"/>
  <c r="L896"/>
  <c r="L895"/>
  <c r="L894"/>
  <c r="L893"/>
  <c r="L892"/>
  <c r="H891"/>
  <c r="L890"/>
  <c r="L889"/>
  <c r="L887"/>
  <c r="L886"/>
  <c r="L885"/>
  <c r="L884"/>
  <c r="L883"/>
  <c r="H882"/>
  <c r="L881"/>
  <c r="L880"/>
  <c r="L878"/>
  <c r="L877"/>
  <c r="L876"/>
  <c r="L875"/>
  <c r="L874"/>
  <c r="H873"/>
  <c r="L872"/>
  <c r="L871"/>
  <c r="L867"/>
  <c r="L866"/>
  <c r="H865"/>
  <c r="L864"/>
  <c r="L863"/>
  <c r="L861"/>
  <c r="L860"/>
  <c r="H859"/>
  <c r="L858"/>
  <c r="L857"/>
  <c r="L855"/>
  <c r="L854"/>
  <c r="H853"/>
  <c r="L852"/>
  <c r="L851"/>
  <c r="L849"/>
  <c r="L848"/>
  <c r="H847"/>
  <c r="L846"/>
  <c r="L845"/>
  <c r="L843"/>
  <c r="L842"/>
  <c r="H841"/>
  <c r="L840"/>
  <c r="L839"/>
  <c r="L837"/>
  <c r="L836"/>
  <c r="H835"/>
  <c r="L834"/>
  <c r="L833"/>
  <c r="L831"/>
  <c r="L830"/>
  <c r="H829"/>
  <c r="L828"/>
  <c r="L827"/>
  <c r="L825"/>
  <c r="L824"/>
  <c r="H823"/>
  <c r="L822"/>
  <c r="L821"/>
  <c r="L819"/>
  <c r="L818"/>
  <c r="H817"/>
  <c r="L816"/>
  <c r="L815"/>
  <c r="L813"/>
  <c r="L812"/>
  <c r="H811"/>
  <c r="L810"/>
  <c r="L809"/>
  <c r="L807"/>
  <c r="L806"/>
  <c r="H805"/>
  <c r="L804"/>
  <c r="L803"/>
  <c r="L801"/>
  <c r="L800"/>
  <c r="H799"/>
  <c r="L798"/>
  <c r="L797"/>
  <c r="L795"/>
  <c r="L794"/>
  <c r="H793"/>
  <c r="L792"/>
  <c r="L791"/>
  <c r="L789"/>
  <c r="L788"/>
  <c r="H787"/>
  <c r="L786"/>
  <c r="L785"/>
  <c r="L780"/>
  <c r="L778"/>
  <c r="L776"/>
  <c r="L775"/>
  <c r="L773"/>
  <c r="L772"/>
  <c r="L771"/>
  <c r="L770"/>
  <c r="L769"/>
  <c r="L768"/>
  <c r="L767"/>
  <c r="H766"/>
  <c r="L765"/>
  <c r="L764"/>
  <c r="L762"/>
  <c r="L761"/>
  <c r="L760"/>
  <c r="L759"/>
  <c r="L758"/>
  <c r="L757"/>
  <c r="L756"/>
  <c r="H755"/>
  <c r="L754"/>
  <c r="L753"/>
  <c r="L750"/>
  <c r="L749"/>
  <c r="L748"/>
  <c r="L747"/>
  <c r="L745"/>
  <c r="L744"/>
  <c r="L743"/>
  <c r="H742"/>
  <c r="L741"/>
  <c r="L740"/>
  <c r="J739"/>
  <c r="H739"/>
  <c r="L738"/>
  <c r="L737"/>
  <c r="L736"/>
  <c r="L735"/>
  <c r="H734"/>
  <c r="R734" s="1"/>
  <c r="L733"/>
  <c r="L732"/>
  <c r="L730"/>
  <c r="L729"/>
  <c r="L728"/>
  <c r="L727"/>
  <c r="H726"/>
  <c r="L725"/>
  <c r="L724"/>
  <c r="L722"/>
  <c r="L721"/>
  <c r="L720"/>
  <c r="H719"/>
  <c r="L718"/>
  <c r="L717"/>
  <c r="L715"/>
  <c r="L714"/>
  <c r="L713"/>
  <c r="H712"/>
  <c r="L711"/>
  <c r="L710"/>
  <c r="L708"/>
  <c r="L707"/>
  <c r="L706"/>
  <c r="H705"/>
  <c r="L704"/>
  <c r="L703"/>
  <c r="L701"/>
  <c r="L700"/>
  <c r="L699"/>
  <c r="L698"/>
  <c r="H697"/>
  <c r="R697" s="1"/>
  <c r="L696"/>
  <c r="L695"/>
  <c r="L693"/>
  <c r="L692"/>
  <c r="L691"/>
  <c r="L690"/>
  <c r="H689"/>
  <c r="R689" s="1"/>
  <c r="L688"/>
  <c r="L687"/>
  <c r="L685"/>
  <c r="L684"/>
  <c r="L683"/>
  <c r="H682"/>
  <c r="R682" s="1"/>
  <c r="L681"/>
  <c r="L680"/>
  <c r="J678"/>
  <c r="H677"/>
  <c r="L675"/>
  <c r="L674"/>
  <c r="L673"/>
  <c r="L669"/>
  <c r="L668"/>
  <c r="L667"/>
  <c r="L666"/>
  <c r="L665"/>
  <c r="L664"/>
  <c r="L663"/>
  <c r="L662"/>
  <c r="L661"/>
  <c r="H660"/>
  <c r="L659"/>
  <c r="L658"/>
  <c r="J657"/>
  <c r="H657"/>
  <c r="R657" s="1"/>
  <c r="L656"/>
  <c r="L655"/>
  <c r="L654"/>
  <c r="L653"/>
  <c r="L652"/>
  <c r="L651"/>
  <c r="L650"/>
  <c r="L649"/>
  <c r="L648"/>
  <c r="H647"/>
  <c r="R647" s="1"/>
  <c r="L646"/>
  <c r="L645"/>
  <c r="J643"/>
  <c r="L642"/>
  <c r="L641"/>
  <c r="L640"/>
  <c r="L639"/>
  <c r="L638"/>
  <c r="L637"/>
  <c r="L636"/>
  <c r="L635"/>
  <c r="L634"/>
  <c r="L633"/>
  <c r="H632"/>
  <c r="L631"/>
  <c r="L630"/>
  <c r="L628"/>
  <c r="L627"/>
  <c r="L626"/>
  <c r="L625"/>
  <c r="L624"/>
  <c r="L623"/>
  <c r="L622"/>
  <c r="L621"/>
  <c r="L620"/>
  <c r="H619"/>
  <c r="R619" s="1"/>
  <c r="L618"/>
  <c r="L617"/>
  <c r="L615"/>
  <c r="L614"/>
  <c r="L613"/>
  <c r="L612"/>
  <c r="L611"/>
  <c r="L610"/>
  <c r="L609"/>
  <c r="L608"/>
  <c r="L607"/>
  <c r="L606"/>
  <c r="L605"/>
  <c r="L604"/>
  <c r="H603"/>
  <c r="R603" s="1"/>
  <c r="L602"/>
  <c r="L601"/>
  <c r="L599"/>
  <c r="L598"/>
  <c r="L597"/>
  <c r="L596"/>
  <c r="L595"/>
  <c r="L594"/>
  <c r="H593"/>
  <c r="R593" s="1"/>
  <c r="L592"/>
  <c r="L591"/>
  <c r="L590"/>
  <c r="L588"/>
  <c r="L587"/>
  <c r="L585"/>
  <c r="L584"/>
  <c r="L583"/>
  <c r="L582"/>
  <c r="L581"/>
  <c r="L580"/>
  <c r="L579"/>
  <c r="L578"/>
  <c r="L577"/>
  <c r="L576"/>
  <c r="H575"/>
  <c r="L574"/>
  <c r="L573"/>
  <c r="L571"/>
  <c r="L570"/>
  <c r="L569"/>
  <c r="L568"/>
  <c r="L567"/>
  <c r="L566"/>
  <c r="L565"/>
  <c r="L564"/>
  <c r="L563"/>
  <c r="L562"/>
  <c r="H561"/>
  <c r="L560"/>
  <c r="L559"/>
  <c r="L557"/>
  <c r="L556"/>
  <c r="L555"/>
  <c r="L554"/>
  <c r="H553"/>
  <c r="L552"/>
  <c r="L551"/>
  <c r="J550"/>
  <c r="L547"/>
  <c r="L546"/>
  <c r="L545"/>
  <c r="L543"/>
  <c r="L542"/>
  <c r="L541"/>
  <c r="L539"/>
  <c r="L538"/>
  <c r="L537"/>
  <c r="H536"/>
  <c r="L535"/>
  <c r="H533"/>
  <c r="L532"/>
  <c r="L530"/>
  <c r="L529"/>
  <c r="L528"/>
  <c r="L527"/>
  <c r="L526"/>
  <c r="H525"/>
  <c r="L524"/>
  <c r="L523"/>
  <c r="L521"/>
  <c r="L520"/>
  <c r="L519"/>
  <c r="L518"/>
  <c r="L517"/>
  <c r="H516"/>
  <c r="L515"/>
  <c r="L514"/>
  <c r="L512"/>
  <c r="L511"/>
  <c r="L510"/>
  <c r="L509"/>
  <c r="L508"/>
  <c r="H507"/>
  <c r="L506"/>
  <c r="L505"/>
  <c r="J504"/>
  <c r="L503"/>
  <c r="L502"/>
  <c r="L501"/>
  <c r="L500"/>
  <c r="H499"/>
  <c r="R499" s="1"/>
  <c r="L498"/>
  <c r="L497"/>
  <c r="L495"/>
  <c r="L494"/>
  <c r="L493"/>
  <c r="L492"/>
  <c r="H491"/>
  <c r="R491" s="1"/>
  <c r="L490"/>
  <c r="L489"/>
  <c r="L487"/>
  <c r="L486"/>
  <c r="L485"/>
  <c r="L484"/>
  <c r="L483"/>
  <c r="H482"/>
  <c r="L481"/>
  <c r="L480"/>
  <c r="J479"/>
  <c r="L478"/>
  <c r="L477"/>
  <c r="L476"/>
  <c r="L475"/>
  <c r="L474"/>
  <c r="L473"/>
  <c r="H472"/>
  <c r="L471"/>
  <c r="L470"/>
  <c r="J469"/>
  <c r="H469"/>
  <c r="L468"/>
  <c r="L467"/>
  <c r="L466"/>
  <c r="L465"/>
  <c r="H464"/>
  <c r="R464" s="1"/>
  <c r="L463"/>
  <c r="L462"/>
  <c r="L460"/>
  <c r="L459"/>
  <c r="L458"/>
  <c r="L457"/>
  <c r="H456"/>
  <c r="R456" s="1"/>
  <c r="L455"/>
  <c r="L454"/>
  <c r="L452"/>
  <c r="L451"/>
  <c r="L450"/>
  <c r="L449"/>
  <c r="H448"/>
  <c r="R448" s="1"/>
  <c r="L447"/>
  <c r="L446"/>
  <c r="L444"/>
  <c r="L443"/>
  <c r="L442"/>
  <c r="L441"/>
  <c r="H440"/>
  <c r="R440" s="1"/>
  <c r="L439"/>
  <c r="L438"/>
  <c r="L436"/>
  <c r="L435"/>
  <c r="L434"/>
  <c r="L433"/>
  <c r="H432"/>
  <c r="R432" s="1"/>
  <c r="L431"/>
  <c r="L430"/>
  <c r="L428"/>
  <c r="L427"/>
  <c r="L426"/>
  <c r="L425"/>
  <c r="H424"/>
  <c r="R424" s="1"/>
  <c r="L423"/>
  <c r="L422"/>
  <c r="L420"/>
  <c r="L419"/>
  <c r="L418"/>
  <c r="L417"/>
  <c r="H416"/>
  <c r="R416" s="1"/>
  <c r="L415"/>
  <c r="L414"/>
  <c r="L412"/>
  <c r="L411"/>
  <c r="L410"/>
  <c r="L409"/>
  <c r="H408"/>
  <c r="R408" s="1"/>
  <c r="L407"/>
  <c r="L406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J369"/>
  <c r="L368"/>
  <c r="L367"/>
  <c r="L366"/>
  <c r="L365"/>
  <c r="H364"/>
  <c r="H363"/>
  <c r="L362"/>
  <c r="B36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L311"/>
  <c r="L310"/>
  <c r="L309"/>
  <c r="L308"/>
  <c r="L307"/>
  <c r="J306"/>
  <c r="H306"/>
  <c r="L305"/>
  <c r="J304"/>
  <c r="H304"/>
  <c r="R304" s="1"/>
  <c r="L303"/>
  <c r="H302"/>
  <c r="L299"/>
  <c r="L298"/>
  <c r="L297"/>
  <c r="L295"/>
  <c r="L294"/>
  <c r="L293"/>
  <c r="H292"/>
  <c r="L291"/>
  <c r="L290"/>
  <c r="L288"/>
  <c r="L287"/>
  <c r="L286"/>
  <c r="L285"/>
  <c r="H284"/>
  <c r="J283"/>
  <c r="L282"/>
  <c r="L281"/>
  <c r="L280"/>
  <c r="L279"/>
  <c r="L278"/>
  <c r="L277"/>
  <c r="L276"/>
  <c r="L275"/>
  <c r="H274"/>
  <c r="L273"/>
  <c r="L272"/>
  <c r="J271"/>
  <c r="H271"/>
  <c r="R271" s="1"/>
  <c r="B27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L240"/>
  <c r="L239"/>
  <c r="L238"/>
  <c r="L237"/>
  <c r="L236"/>
  <c r="H235"/>
  <c r="L234"/>
  <c r="L233"/>
  <c r="L230"/>
  <c r="L229"/>
  <c r="J228"/>
  <c r="L227"/>
  <c r="L226"/>
  <c r="L225"/>
  <c r="H224"/>
  <c r="L223"/>
  <c r="L222"/>
  <c r="L221"/>
  <c r="L220"/>
  <c r="L219"/>
  <c r="H218"/>
  <c r="L217"/>
  <c r="L216"/>
  <c r="J214"/>
  <c r="L213"/>
  <c r="L212"/>
  <c r="L211"/>
  <c r="L210"/>
  <c r="L209"/>
  <c r="H208"/>
  <c r="L207"/>
  <c r="L206"/>
  <c r="L203"/>
  <c r="L202"/>
  <c r="L201"/>
  <c r="L200"/>
  <c r="L199"/>
  <c r="H198"/>
  <c r="L197"/>
  <c r="L196"/>
  <c r="L194"/>
  <c r="L193"/>
  <c r="L192"/>
  <c r="L191"/>
  <c r="L190"/>
  <c r="L189"/>
  <c r="H188"/>
  <c r="L187"/>
  <c r="L186"/>
  <c r="L184"/>
  <c r="L183"/>
  <c r="L182"/>
  <c r="H18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L151"/>
  <c r="L150"/>
  <c r="L149"/>
  <c r="J148"/>
  <c r="H148"/>
  <c r="R148" s="1"/>
  <c r="L147"/>
  <c r="L146"/>
  <c r="L144"/>
  <c r="L143"/>
  <c r="L142"/>
  <c r="L141"/>
  <c r="J140"/>
  <c r="H140"/>
  <c r="R140" s="1"/>
  <c r="L139"/>
  <c r="L138"/>
  <c r="H137"/>
  <c r="L136"/>
  <c r="L135"/>
  <c r="H134"/>
  <c r="L133"/>
  <c r="L132"/>
  <c r="L131"/>
  <c r="H130"/>
  <c r="H129"/>
  <c r="H128"/>
  <c r="L126"/>
  <c r="L124"/>
  <c r="L123"/>
  <c r="L122"/>
  <c r="L121"/>
  <c r="L120"/>
  <c r="L119"/>
  <c r="L118"/>
  <c r="H117"/>
  <c r="L116"/>
  <c r="L115"/>
  <c r="L112"/>
  <c r="J111"/>
  <c r="L110"/>
  <c r="L109"/>
  <c r="L108"/>
  <c r="J107"/>
  <c r="H107"/>
  <c r="R107" s="1"/>
  <c r="J106"/>
  <c r="L105"/>
  <c r="L104"/>
  <c r="H103"/>
  <c r="L102"/>
  <c r="L101"/>
  <c r="L100"/>
  <c r="J99"/>
  <c r="H99"/>
  <c r="L98"/>
  <c r="H97"/>
  <c r="L95"/>
  <c r="L94"/>
  <c r="H93"/>
  <c r="J92"/>
  <c r="B92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L83"/>
  <c r="L82"/>
  <c r="H81"/>
  <c r="H79"/>
  <c r="H78"/>
  <c r="L77"/>
  <c r="B76"/>
  <c r="B77" s="1"/>
  <c r="J75"/>
  <c r="G10" i="15" s="1"/>
  <c r="J205" i="7"/>
  <c r="J206"/>
  <c r="J207"/>
  <c r="J208"/>
  <c r="J209"/>
  <c r="J210"/>
  <c r="J212"/>
  <c r="J213"/>
  <c r="J217"/>
  <c r="J155"/>
  <c r="J156"/>
  <c r="J157"/>
  <c r="J158"/>
  <c r="J159"/>
  <c r="J160"/>
  <c r="J161"/>
  <c r="J162"/>
  <c r="J166"/>
  <c r="J167"/>
  <c r="J168"/>
  <c r="J169"/>
  <c r="J170"/>
  <c r="J171"/>
  <c r="J172"/>
  <c r="J173"/>
  <c r="J177"/>
  <c r="J178"/>
  <c r="J179"/>
  <c r="J180"/>
  <c r="J181"/>
  <c r="J182"/>
  <c r="J183"/>
  <c r="J184"/>
  <c r="J188"/>
  <c r="J189"/>
  <c r="J190"/>
  <c r="J191"/>
  <c r="J192"/>
  <c r="J193"/>
  <c r="J194"/>
  <c r="J196"/>
  <c r="J197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18"/>
  <c r="J102"/>
  <c r="J103"/>
  <c r="J93"/>
  <c r="J94"/>
  <c r="J95"/>
  <c r="J98"/>
  <c r="J99"/>
  <c r="J100"/>
  <c r="J106"/>
  <c r="J107"/>
  <c r="J108"/>
  <c r="J109"/>
  <c r="J112"/>
  <c r="J113"/>
  <c r="J92"/>
  <c r="J79"/>
  <c r="J80"/>
  <c r="J81"/>
  <c r="J82"/>
  <c r="J83"/>
  <c r="J84"/>
  <c r="J85"/>
  <c r="J86"/>
  <c r="J87"/>
  <c r="J58"/>
  <c r="J29"/>
  <c r="J31"/>
  <c r="J32"/>
  <c r="J33"/>
  <c r="J34"/>
  <c r="J35"/>
  <c r="J39"/>
  <c r="J40"/>
  <c r="J41"/>
  <c r="J43"/>
  <c r="J45"/>
  <c r="J47"/>
  <c r="J50"/>
  <c r="J51"/>
  <c r="J52"/>
  <c r="J53"/>
  <c r="I226"/>
  <c r="I236" s="1"/>
  <c r="J23"/>
  <c r="J22"/>
  <c r="J21"/>
  <c r="J20"/>
  <c r="J17"/>
  <c r="J16"/>
  <c r="J15"/>
  <c r="J11"/>
  <c r="B9" i="19"/>
  <c r="B10" s="1"/>
  <c r="B11" s="1"/>
  <c r="B12" s="1"/>
  <c r="J9"/>
  <c r="L11"/>
  <c r="L12"/>
  <c r="L13"/>
  <c r="H14"/>
  <c r="L15"/>
  <c r="L18"/>
  <c r="L19"/>
  <c r="H20"/>
  <c r="L21"/>
  <c r="H22"/>
  <c r="L23"/>
  <c r="H24"/>
  <c r="R24" s="1"/>
  <c r="L25"/>
  <c r="L26"/>
  <c r="L27"/>
  <c r="L28"/>
  <c r="H29"/>
  <c r="J29"/>
  <c r="L30"/>
  <c r="L31"/>
  <c r="L32"/>
  <c r="L33"/>
  <c r="L34"/>
  <c r="L36"/>
  <c r="L37"/>
  <c r="L38"/>
  <c r="H39"/>
  <c r="L40"/>
  <c r="L41"/>
  <c r="L42"/>
  <c r="L43"/>
  <c r="L44"/>
  <c r="J46"/>
  <c r="L47"/>
  <c r="L48"/>
  <c r="L49"/>
  <c r="H50"/>
  <c r="R50" s="1"/>
  <c r="L51"/>
  <c r="L52"/>
  <c r="L53"/>
  <c r="L54"/>
  <c r="L55"/>
  <c r="H57"/>
  <c r="R57" s="1"/>
  <c r="L58"/>
  <c r="L59"/>
  <c r="L60"/>
  <c r="L61"/>
  <c r="L62"/>
  <c r="L63"/>
  <c r="L64"/>
  <c r="L65"/>
  <c r="L66"/>
  <c r="L67"/>
  <c r="H229" i="7"/>
  <c r="J30" i="15"/>
  <c r="L30" s="1"/>
  <c r="H228" i="7"/>
  <c r="H226" s="1"/>
  <c r="H236" s="1"/>
  <c r="H203"/>
  <c r="H187"/>
  <c r="J187" s="1"/>
  <c r="H186"/>
  <c r="J186" s="1"/>
  <c r="H120"/>
  <c r="J120" s="1"/>
  <c r="H123"/>
  <c r="J123" s="1"/>
  <c r="H30"/>
  <c r="H28" s="1"/>
  <c r="H14"/>
  <c r="J14" s="1"/>
  <c r="H13"/>
  <c r="J13" s="1"/>
  <c r="H10"/>
  <c r="J10" s="1"/>
  <c r="J33" i="15"/>
  <c r="L33" s="1"/>
  <c r="H154" i="7"/>
  <c r="J154" s="1"/>
  <c r="H153"/>
  <c r="J153" s="1"/>
  <c r="H165"/>
  <c r="J165" s="1"/>
  <c r="H164"/>
  <c r="J164" s="1"/>
  <c r="H176"/>
  <c r="J176" s="1"/>
  <c r="H175"/>
  <c r="J175" s="1"/>
  <c r="H117"/>
  <c r="J117" s="1"/>
  <c r="H119"/>
  <c r="J119" s="1"/>
  <c r="H91"/>
  <c r="J91" s="1"/>
  <c r="H97"/>
  <c r="J97" s="1"/>
  <c r="H105"/>
  <c r="J105" s="1"/>
  <c r="H111"/>
  <c r="J111" s="1"/>
  <c r="H78"/>
  <c r="J78" s="1"/>
  <c r="H77"/>
  <c r="J77" s="1"/>
  <c r="H57"/>
  <c r="J57" s="1"/>
  <c r="H38"/>
  <c r="J38" s="1"/>
  <c r="H42"/>
  <c r="J42" s="1"/>
  <c r="H49"/>
  <c r="J49" s="1"/>
  <c r="H19"/>
  <c r="J19" s="1"/>
  <c r="B7" i="15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8" s="1"/>
  <c r="B29" s="1"/>
  <c r="B30" s="1"/>
  <c r="B31" s="1"/>
  <c r="B32" s="1"/>
  <c r="B33" s="1"/>
  <c r="B34" s="1"/>
  <c r="B35" s="1"/>
  <c r="B36" s="1"/>
  <c r="B37" s="1"/>
  <c r="B38" s="1"/>
  <c r="B9" i="7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227"/>
  <c r="B228" s="1"/>
  <c r="B246"/>
  <c r="B247" s="1"/>
  <c r="H89"/>
  <c r="J89" s="1"/>
  <c r="H37"/>
  <c r="J37" s="1"/>
  <c r="H55"/>
  <c r="J55" s="1"/>
  <c r="H8"/>
  <c r="J8" s="1"/>
  <c r="H152"/>
  <c r="J152" s="1"/>
  <c r="B1010" i="19" l="1"/>
  <c r="B1011" s="1"/>
  <c r="B1012" s="1"/>
  <c r="B1013" s="1"/>
  <c r="B1014" s="1"/>
  <c r="B1015" s="1"/>
  <c r="B1016" s="1"/>
  <c r="B1017" s="1"/>
  <c r="B1018" s="1"/>
  <c r="B1019" s="1"/>
  <c r="B1020" s="1"/>
  <c r="B1021" s="1"/>
  <c r="B1022" s="1"/>
  <c r="B1023" s="1"/>
  <c r="B1024" s="1"/>
  <c r="B1025" s="1"/>
  <c r="B1026" s="1"/>
  <c r="B1027" s="1"/>
  <c r="B1028" s="1"/>
  <c r="B1029" s="1"/>
  <c r="B1030" s="1"/>
  <c r="B1031" s="1"/>
  <c r="B1032" s="1"/>
  <c r="B1033" s="1"/>
  <c r="B1034" s="1"/>
  <c r="B1035" s="1"/>
  <c r="B1036" s="1"/>
  <c r="B1037" s="1"/>
  <c r="B1038" s="1"/>
  <c r="B1039" s="1"/>
  <c r="B1040" s="1"/>
  <c r="B1041" s="1"/>
  <c r="B1042" s="1"/>
  <c r="B1043" s="1"/>
  <c r="B1044" s="1"/>
  <c r="B1045" s="1"/>
  <c r="B1046" s="1"/>
  <c r="B1047" s="1"/>
  <c r="B1048" s="1"/>
  <c r="B1049" s="1"/>
  <c r="B1050" s="1"/>
  <c r="B1051" s="1"/>
  <c r="B1052" s="1"/>
  <c r="B1053" s="1"/>
  <c r="B1054" s="1"/>
  <c r="B1055" s="1"/>
  <c r="B1056" s="1"/>
  <c r="B1057" s="1"/>
  <c r="B1058" s="1"/>
  <c r="B1059" s="1"/>
  <c r="B1060" s="1"/>
  <c r="B1061" s="1"/>
  <c r="B1062" s="1"/>
  <c r="B1063" s="1"/>
  <c r="B1064" s="1"/>
  <c r="B1065" s="1"/>
  <c r="B1066" s="1"/>
  <c r="B1067" s="1"/>
  <c r="B1068" s="1"/>
  <c r="B1069" s="1"/>
  <c r="B1070" s="1"/>
  <c r="B1071" s="1"/>
  <c r="B1072" s="1"/>
  <c r="B1073" s="1"/>
  <c r="B13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1279"/>
  <c r="B1280" s="1"/>
  <c r="B1281" s="1"/>
  <c r="B1282" s="1"/>
  <c r="B1283" s="1"/>
  <c r="B1284" s="1"/>
  <c r="B1285" s="1"/>
  <c r="B1286" s="1"/>
  <c r="B1287" s="1"/>
  <c r="B1288" s="1"/>
  <c r="B1289" s="1"/>
  <c r="B1290" s="1"/>
  <c r="B1291" s="1"/>
  <c r="B1292" s="1"/>
  <c r="B1293" s="1"/>
  <c r="B1294" s="1"/>
  <c r="B1295" s="1"/>
  <c r="B1296" s="1"/>
  <c r="B1297" s="1"/>
  <c r="B1298" s="1"/>
  <c r="B1299" s="1"/>
  <c r="B1300" s="1"/>
  <c r="B1301" s="1"/>
  <c r="B1302" s="1"/>
  <c r="B1303" s="1"/>
  <c r="B1304" s="1"/>
  <c r="B1305" s="1"/>
  <c r="B1306" s="1"/>
  <c r="B1307" s="1"/>
  <c r="B1308" s="1"/>
  <c r="B1309" s="1"/>
  <c r="B1310" s="1"/>
  <c r="B1311" s="1"/>
  <c r="B1312" s="1"/>
  <c r="B1313" s="1"/>
  <c r="B1314" s="1"/>
  <c r="B1315" s="1"/>
  <c r="B1316" s="1"/>
  <c r="B1317" s="1"/>
  <c r="B1318" s="1"/>
  <c r="B1319" s="1"/>
  <c r="B1320" s="1"/>
  <c r="B1321" s="1"/>
  <c r="B1322" s="1"/>
  <c r="B1323" s="1"/>
  <c r="B1324" s="1"/>
  <c r="B1325" s="1"/>
  <c r="B1326" s="1"/>
  <c r="B1327" s="1"/>
  <c r="B1328" s="1"/>
  <c r="B1329" s="1"/>
  <c r="B1330" s="1"/>
  <c r="B1331" s="1"/>
  <c r="B1332" s="1"/>
  <c r="B1333" s="1"/>
  <c r="B1334" s="1"/>
  <c r="B1335" s="1"/>
  <c r="B1336" s="1"/>
  <c r="B1337" s="1"/>
  <c r="B1338" s="1"/>
  <c r="B1339" s="1"/>
  <c r="B1340" s="1"/>
  <c r="B1341" s="1"/>
  <c r="B1342" s="1"/>
  <c r="B1343" s="1"/>
  <c r="B1344" s="1"/>
  <c r="B1345" s="1"/>
  <c r="B1346" s="1"/>
  <c r="B1347" s="1"/>
  <c r="B1348" s="1"/>
  <c r="B1349" s="1"/>
  <c r="B1350" s="1"/>
  <c r="B1351" s="1"/>
  <c r="B1352" s="1"/>
  <c r="B1353" s="1"/>
  <c r="B1354" s="1"/>
  <c r="B1355" s="1"/>
  <c r="B1356" s="1"/>
  <c r="B1357" s="1"/>
  <c r="B1358" s="1"/>
  <c r="B1359" s="1"/>
  <c r="B1360" s="1"/>
  <c r="B1361" s="1"/>
  <c r="B1362" s="1"/>
  <c r="B1363" s="1"/>
  <c r="B1364" s="1"/>
  <c r="B1365" s="1"/>
  <c r="P91"/>
  <c r="H11" i="15" s="1"/>
  <c r="R1412" i="19"/>
  <c r="J32" i="15"/>
  <c r="L32" s="1"/>
  <c r="J28"/>
  <c r="L28" s="1"/>
  <c r="I10"/>
  <c r="B666" i="19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B718" s="1"/>
  <c r="B719" s="1"/>
  <c r="B720" s="1"/>
  <c r="B721" s="1"/>
  <c r="B722" s="1"/>
  <c r="B723" s="1"/>
  <c r="B724" s="1"/>
  <c r="B725" s="1"/>
  <c r="B726" s="1"/>
  <c r="B727" s="1"/>
  <c r="B728" s="1"/>
  <c r="B729" s="1"/>
  <c r="B730" s="1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B751" s="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B765" s="1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B792" s="1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B822" s="1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B877" s="1"/>
  <c r="B878" s="1"/>
  <c r="B879" s="1"/>
  <c r="B880" s="1"/>
  <c r="B881" s="1"/>
  <c r="B882" s="1"/>
  <c r="B883" s="1"/>
  <c r="B884" s="1"/>
  <c r="B885" s="1"/>
  <c r="B886" s="1"/>
  <c r="B887" s="1"/>
  <c r="B888" s="1"/>
  <c r="B889" s="1"/>
  <c r="B890" s="1"/>
  <c r="B891" s="1"/>
  <c r="B892" s="1"/>
  <c r="B893" s="1"/>
  <c r="B894" s="1"/>
  <c r="B895" s="1"/>
  <c r="B896" s="1"/>
  <c r="B897" s="1"/>
  <c r="B898" s="1"/>
  <c r="B899" s="1"/>
  <c r="B900" s="1"/>
  <c r="B901" s="1"/>
  <c r="B902" s="1"/>
  <c r="B903" s="1"/>
  <c r="B904" s="1"/>
  <c r="B905" s="1"/>
  <c r="B906" s="1"/>
  <c r="B907" s="1"/>
  <c r="B908" s="1"/>
  <c r="B909" s="1"/>
  <c r="B910" s="1"/>
  <c r="B911" s="1"/>
  <c r="B912" s="1"/>
  <c r="B913" s="1"/>
  <c r="B914" s="1"/>
  <c r="B915" s="1"/>
  <c r="B916" s="1"/>
  <c r="B917" s="1"/>
  <c r="B918" s="1"/>
  <c r="B919" s="1"/>
  <c r="B920" s="1"/>
  <c r="B921" s="1"/>
  <c r="B922" s="1"/>
  <c r="B923" s="1"/>
  <c r="B924" s="1"/>
  <c r="B925" s="1"/>
  <c r="B926" s="1"/>
  <c r="B927" s="1"/>
  <c r="B928" s="1"/>
  <c r="B929" s="1"/>
  <c r="B930" s="1"/>
  <c r="B931" s="1"/>
  <c r="B932" s="1"/>
  <c r="B933" s="1"/>
  <c r="B934" s="1"/>
  <c r="B935" s="1"/>
  <c r="B936" s="1"/>
  <c r="B937" s="1"/>
  <c r="B938" s="1"/>
  <c r="B939" s="1"/>
  <c r="B940" s="1"/>
  <c r="B941" s="1"/>
  <c r="B942" s="1"/>
  <c r="B943" s="1"/>
  <c r="B944" s="1"/>
  <c r="B945" s="1"/>
  <c r="B946" s="1"/>
  <c r="B947" s="1"/>
  <c r="B948" s="1"/>
  <c r="B949" s="1"/>
  <c r="B950" s="1"/>
  <c r="B951" s="1"/>
  <c r="B952" s="1"/>
  <c r="B953" s="1"/>
  <c r="B954" s="1"/>
  <c r="B955" s="1"/>
  <c r="B956" s="1"/>
  <c r="B957" s="1"/>
  <c r="B958" s="1"/>
  <c r="B959" s="1"/>
  <c r="B960" s="1"/>
  <c r="B961" s="1"/>
  <c r="B962" s="1"/>
  <c r="B963" s="1"/>
  <c r="B964" s="1"/>
  <c r="B965" s="1"/>
  <c r="B966" s="1"/>
  <c r="B967" s="1"/>
  <c r="B968" s="1"/>
  <c r="B969" s="1"/>
  <c r="B970" s="1"/>
  <c r="B195" i="7"/>
  <c r="B196" s="1"/>
  <c r="B197" s="1"/>
  <c r="B198" s="1"/>
  <c r="B199" s="1"/>
  <c r="B200" s="1"/>
  <c r="B201" s="1"/>
  <c r="B202" s="1"/>
  <c r="B203" s="1"/>
  <c r="B204" s="1"/>
  <c r="B219" s="1"/>
  <c r="B1226" i="19"/>
  <c r="B1227" s="1"/>
  <c r="B1228" s="1"/>
  <c r="B1229" s="1"/>
  <c r="B1230" s="1"/>
  <c r="B1231" s="1"/>
  <c r="B1232" s="1"/>
  <c r="B1233" s="1"/>
  <c r="B1234" s="1"/>
  <c r="B1235" s="1"/>
  <c r="B1236" s="1"/>
  <c r="B1237" s="1"/>
  <c r="B1238" s="1"/>
  <c r="B1239" s="1"/>
  <c r="B1240" s="1"/>
  <c r="B1241" s="1"/>
  <c r="B1242" s="1"/>
  <c r="B1243" s="1"/>
  <c r="B1244" s="1"/>
  <c r="B1245" s="1"/>
  <c r="B1246" s="1"/>
  <c r="B1247" s="1"/>
  <c r="B1248" s="1"/>
  <c r="B1249" s="1"/>
  <c r="B1250" s="1"/>
  <c r="B1251" s="1"/>
  <c r="B1252" s="1"/>
  <c r="B1253" s="1"/>
  <c r="B1254" s="1"/>
  <c r="B1255" s="1"/>
  <c r="B1256" s="1"/>
  <c r="B1257" s="1"/>
  <c r="B1258" s="1"/>
  <c r="K20" i="15"/>
  <c r="R1227" i="19"/>
  <c r="R1232"/>
  <c r="L1108"/>
  <c r="R1108"/>
  <c r="L1236"/>
  <c r="R1236"/>
  <c r="H504"/>
  <c r="R507"/>
  <c r="L516"/>
  <c r="R516"/>
  <c r="L525"/>
  <c r="R525"/>
  <c r="L553"/>
  <c r="R553"/>
  <c r="L575"/>
  <c r="R575"/>
  <c r="L632"/>
  <c r="R632"/>
  <c r="L660"/>
  <c r="R660"/>
  <c r="L793"/>
  <c r="R793"/>
  <c r="L805"/>
  <c r="R805"/>
  <c r="L817"/>
  <c r="R817"/>
  <c r="L829"/>
  <c r="R829"/>
  <c r="L841"/>
  <c r="R841"/>
  <c r="L853"/>
  <c r="R853"/>
  <c r="L865"/>
  <c r="R865"/>
  <c r="L901"/>
  <c r="R901"/>
  <c r="L910"/>
  <c r="R910"/>
  <c r="L919"/>
  <c r="R919"/>
  <c r="L928"/>
  <c r="R928"/>
  <c r="L935"/>
  <c r="R935"/>
  <c r="L947"/>
  <c r="R947"/>
  <c r="L964"/>
  <c r="R964"/>
  <c r="L1012"/>
  <c r="R1012"/>
  <c r="H1023"/>
  <c r="R1023" s="1"/>
  <c r="R1024"/>
  <c r="L1032"/>
  <c r="R1032"/>
  <c r="L1066"/>
  <c r="R1066"/>
  <c r="L1097"/>
  <c r="L1101"/>
  <c r="L1103"/>
  <c r="L1123"/>
  <c r="L1184"/>
  <c r="L1193"/>
  <c r="L1202"/>
  <c r="L1214"/>
  <c r="L1221"/>
  <c r="L1242"/>
  <c r="L1273"/>
  <c r="L1279"/>
  <c r="L1299"/>
  <c r="L1321"/>
  <c r="L1330"/>
  <c r="L1375"/>
  <c r="L1382"/>
  <c r="L22"/>
  <c r="R22"/>
  <c r="L20"/>
  <c r="R20"/>
  <c r="H10"/>
  <c r="R10" s="1"/>
  <c r="R14"/>
  <c r="L79"/>
  <c r="R79"/>
  <c r="L93"/>
  <c r="R93"/>
  <c r="L128"/>
  <c r="R128"/>
  <c r="L130"/>
  <c r="R130"/>
  <c r="L134"/>
  <c r="R134"/>
  <c r="L181"/>
  <c r="R181"/>
  <c r="L188"/>
  <c r="R188"/>
  <c r="L218"/>
  <c r="R218"/>
  <c r="L228"/>
  <c r="R228"/>
  <c r="L274"/>
  <c r="R274"/>
  <c r="L284"/>
  <c r="R284"/>
  <c r="L302"/>
  <c r="R302"/>
  <c r="H361"/>
  <c r="H360" s="1"/>
  <c r="R363"/>
  <c r="L369"/>
  <c r="R369"/>
  <c r="J39"/>
  <c r="R39" s="1"/>
  <c r="R46"/>
  <c r="B78"/>
  <c r="B79" s="1"/>
  <c r="B80" s="1"/>
  <c r="B81" s="1"/>
  <c r="B82" s="1"/>
  <c r="B83" s="1"/>
  <c r="L78"/>
  <c r="R78"/>
  <c r="L81"/>
  <c r="R81"/>
  <c r="L97"/>
  <c r="R97"/>
  <c r="L106"/>
  <c r="R106"/>
  <c r="L117"/>
  <c r="R117"/>
  <c r="L129"/>
  <c r="R129"/>
  <c r="L137"/>
  <c r="R137"/>
  <c r="L198"/>
  <c r="R198"/>
  <c r="L208"/>
  <c r="R208"/>
  <c r="L235"/>
  <c r="R235"/>
  <c r="L292"/>
  <c r="R292"/>
  <c r="L364"/>
  <c r="R364"/>
  <c r="L472"/>
  <c r="R472"/>
  <c r="L482"/>
  <c r="R482"/>
  <c r="L533"/>
  <c r="R533"/>
  <c r="H534"/>
  <c r="R536"/>
  <c r="L561"/>
  <c r="R561"/>
  <c r="L643"/>
  <c r="R643"/>
  <c r="L677"/>
  <c r="R677"/>
  <c r="L705"/>
  <c r="R705"/>
  <c r="L712"/>
  <c r="R712"/>
  <c r="L719"/>
  <c r="R719"/>
  <c r="L726"/>
  <c r="R726"/>
  <c r="L742"/>
  <c r="R742"/>
  <c r="L755"/>
  <c r="R755"/>
  <c r="L766"/>
  <c r="R766"/>
  <c r="L787"/>
  <c r="R787"/>
  <c r="L799"/>
  <c r="R799"/>
  <c r="L811"/>
  <c r="R811"/>
  <c r="L823"/>
  <c r="R823"/>
  <c r="L835"/>
  <c r="R835"/>
  <c r="L847"/>
  <c r="R847"/>
  <c r="L859"/>
  <c r="R859"/>
  <c r="L873"/>
  <c r="R873"/>
  <c r="L882"/>
  <c r="R882"/>
  <c r="L891"/>
  <c r="R891"/>
  <c r="L956"/>
  <c r="R956"/>
  <c r="L1021"/>
  <c r="R1021"/>
  <c r="L1047"/>
  <c r="R1047"/>
  <c r="L1056"/>
  <c r="R1056"/>
  <c r="B1100"/>
  <c r="B1101" s="1"/>
  <c r="B1102" s="1"/>
  <c r="B1103" s="1"/>
  <c r="B1104" s="1"/>
  <c r="B1105" s="1"/>
  <c r="B1106" s="1"/>
  <c r="B1107" s="1"/>
  <c r="B1108" s="1"/>
  <c r="B1109" s="1"/>
  <c r="B1110" s="1"/>
  <c r="B1111" s="1"/>
  <c r="B1112" s="1"/>
  <c r="B1113" s="1"/>
  <c r="B1114" s="1"/>
  <c r="B1115" s="1"/>
  <c r="B1116" s="1"/>
  <c r="B1117" s="1"/>
  <c r="B1118" s="1"/>
  <c r="B1119" s="1"/>
  <c r="B1120" s="1"/>
  <c r="B1121" s="1"/>
  <c r="B1122" s="1"/>
  <c r="B1123" s="1"/>
  <c r="B1124" s="1"/>
  <c r="B1125" s="1"/>
  <c r="B1126" s="1"/>
  <c r="B1127" s="1"/>
  <c r="B1128" s="1"/>
  <c r="B1129" s="1"/>
  <c r="B1130" s="1"/>
  <c r="B1131" s="1"/>
  <c r="B1132" s="1"/>
  <c r="B1133" s="1"/>
  <c r="B1134" s="1"/>
  <c r="B1135" s="1"/>
  <c r="B1136" s="1"/>
  <c r="B1137" s="1"/>
  <c r="B1138" s="1"/>
  <c r="B1139" s="1"/>
  <c r="B1140" s="1"/>
  <c r="L1100"/>
  <c r="L1104"/>
  <c r="L1118"/>
  <c r="L1209"/>
  <c r="L1213"/>
  <c r="L1250"/>
  <c r="H1281"/>
  <c r="R1281" s="1"/>
  <c r="L1306"/>
  <c r="L1343"/>
  <c r="L1358"/>
  <c r="L1364"/>
  <c r="L1401"/>
  <c r="L1404"/>
  <c r="L1408"/>
  <c r="E19" i="15"/>
  <c r="K19" s="1"/>
  <c r="R99" i="19"/>
  <c r="R306"/>
  <c r="R469"/>
  <c r="R739"/>
  <c r="H6" i="15"/>
  <c r="I246" i="7"/>
  <c r="I247" s="1"/>
  <c r="J28"/>
  <c r="H27"/>
  <c r="G6" i="15"/>
  <c r="I6" s="1"/>
  <c r="H246" i="7"/>
  <c r="J246" s="1"/>
  <c r="J203"/>
  <c r="H199"/>
  <c r="J30"/>
  <c r="J204"/>
  <c r="H122"/>
  <c r="N1092" i="19"/>
  <c r="N1091" s="1"/>
  <c r="N1042"/>
  <c r="N961"/>
  <c r="N907"/>
  <c r="N716"/>
  <c r="N709"/>
  <c r="N686"/>
  <c r="N679"/>
  <c r="P549"/>
  <c r="N586"/>
  <c r="N916"/>
  <c r="N361"/>
  <c r="N360" s="1"/>
  <c r="E13" i="15"/>
  <c r="K13" s="1"/>
  <c r="N92" i="19"/>
  <c r="N91" s="1"/>
  <c r="H844"/>
  <c r="H1181"/>
  <c r="R1181" s="1"/>
  <c r="H1029"/>
  <c r="L1029" s="1"/>
  <c r="H1044"/>
  <c r="L1044" s="1"/>
  <c r="H1063"/>
  <c r="H934"/>
  <c r="H961"/>
  <c r="H1107"/>
  <c r="R1107" s="1"/>
  <c r="H1199"/>
  <c r="R1199" s="1"/>
  <c r="J1179"/>
  <c r="G18" i="15" s="1"/>
  <c r="I18" s="1"/>
  <c r="L140" i="19"/>
  <c r="J1403"/>
  <c r="J1400" s="1"/>
  <c r="G20" i="15" s="1"/>
  <c r="I20" s="1"/>
  <c r="L14" i="19"/>
  <c r="L306"/>
  <c r="L504"/>
  <c r="J360"/>
  <c r="G14" i="15" s="1"/>
  <c r="I14" s="1"/>
  <c r="L363" i="19"/>
  <c r="H572"/>
  <c r="H907"/>
  <c r="L1024"/>
  <c r="H522"/>
  <c r="H814"/>
  <c r="L1023"/>
  <c r="H550"/>
  <c r="H629"/>
  <c r="L536"/>
  <c r="H752"/>
  <c r="H763"/>
  <c r="H784"/>
  <c r="R784" s="1"/>
  <c r="L50"/>
  <c r="L29"/>
  <c r="L99"/>
  <c r="L271"/>
  <c r="L1227"/>
  <c r="L46"/>
  <c r="J629"/>
  <c r="J549" s="1"/>
  <c r="H790"/>
  <c r="H838"/>
  <c r="H870"/>
  <c r="H1192"/>
  <c r="R1192" s="1"/>
  <c r="J1268"/>
  <c r="G19" i="15" s="1"/>
  <c r="I19" s="1"/>
  <c r="H195" i="19"/>
  <c r="L507"/>
  <c r="H796"/>
  <c r="H856"/>
  <c r="H925"/>
  <c r="L1232"/>
  <c r="L1286"/>
  <c r="H1305"/>
  <c r="R1305" s="1"/>
  <c r="H114"/>
  <c r="H808"/>
  <c r="H832"/>
  <c r="H862"/>
  <c r="H879"/>
  <c r="H1247"/>
  <c r="R1247" s="1"/>
  <c r="H1355"/>
  <c r="R1355" s="1"/>
  <c r="J1091"/>
  <c r="G17" i="15" s="1"/>
  <c r="I17" s="1"/>
  <c r="H56" i="19"/>
  <c r="H92"/>
  <c r="L107"/>
  <c r="L148"/>
  <c r="J270"/>
  <c r="G13" i="15" s="1"/>
  <c r="I13" s="1"/>
  <c r="H513" i="19"/>
  <c r="H820"/>
  <c r="H888"/>
  <c r="H1094"/>
  <c r="H1122"/>
  <c r="R1122" s="1"/>
  <c r="L1412"/>
  <c r="L24"/>
  <c r="L304"/>
  <c r="L57"/>
  <c r="H76"/>
  <c r="H96"/>
  <c r="H289"/>
  <c r="J404"/>
  <c r="J403" s="1"/>
  <c r="H558"/>
  <c r="H802"/>
  <c r="H826"/>
  <c r="H850"/>
  <c r="H898"/>
  <c r="H916"/>
  <c r="H1220"/>
  <c r="H1239"/>
  <c r="R1239" s="1"/>
  <c r="H1340"/>
  <c r="R1340" s="1"/>
  <c r="H9" i="15"/>
  <c r="R29" i="19"/>
  <c r="H1403"/>
  <c r="R1403" s="1"/>
  <c r="H1270"/>
  <c r="R1270" s="1"/>
  <c r="H1296"/>
  <c r="R1296" s="1"/>
  <c r="H1372"/>
  <c r="R1372" s="1"/>
  <c r="H1381"/>
  <c r="R1381" s="1"/>
  <c r="H1318"/>
  <c r="R1318" s="1"/>
  <c r="H1329"/>
  <c r="R1329" s="1"/>
  <c r="J1042"/>
  <c r="J1019" s="1"/>
  <c r="J1008" s="1"/>
  <c r="G16" i="15" s="1"/>
  <c r="I16" s="1"/>
  <c r="H1020" i="19"/>
  <c r="R1020" s="1"/>
  <c r="L424"/>
  <c r="H421"/>
  <c r="L456"/>
  <c r="H453"/>
  <c r="H589"/>
  <c r="R589" s="1"/>
  <c r="L593"/>
  <c r="L416"/>
  <c r="H413"/>
  <c r="L448"/>
  <c r="H445"/>
  <c r="L499"/>
  <c r="H496"/>
  <c r="L734"/>
  <c r="H731"/>
  <c r="L408"/>
  <c r="H405"/>
  <c r="R405" s="1"/>
  <c r="L440"/>
  <c r="H437"/>
  <c r="L491"/>
  <c r="H488"/>
  <c r="L619"/>
  <c r="H616"/>
  <c r="L647"/>
  <c r="H644"/>
  <c r="L682"/>
  <c r="H679"/>
  <c r="R679" s="1"/>
  <c r="L697"/>
  <c r="H694"/>
  <c r="L784"/>
  <c r="L469"/>
  <c r="H479"/>
  <c r="L657"/>
  <c r="L739"/>
  <c r="L432"/>
  <c r="H429"/>
  <c r="L464"/>
  <c r="H461"/>
  <c r="L603"/>
  <c r="H600"/>
  <c r="L689"/>
  <c r="H686"/>
  <c r="H531"/>
  <c r="H702"/>
  <c r="H709"/>
  <c r="H716"/>
  <c r="H723"/>
  <c r="H944"/>
  <c r="R944" s="1"/>
  <c r="L361"/>
  <c r="J224"/>
  <c r="L224" s="1"/>
  <c r="H205"/>
  <c r="R205" s="1"/>
  <c r="H215"/>
  <c r="R215" s="1"/>
  <c r="H232"/>
  <c r="R232" s="1"/>
  <c r="H185"/>
  <c r="R185" s="1"/>
  <c r="H127"/>
  <c r="J103"/>
  <c r="J96" s="1"/>
  <c r="J199" i="7"/>
  <c r="I25"/>
  <c r="L10" i="19"/>
  <c r="H9" l="1"/>
  <c r="R9" s="1"/>
  <c r="J8"/>
  <c r="G9" i="15" s="1"/>
  <c r="I9" s="1"/>
  <c r="L39" i="19"/>
  <c r="B1366"/>
  <c r="B1367" s="1"/>
  <c r="B1368" s="1"/>
  <c r="B1369" s="1"/>
  <c r="B1370" s="1"/>
  <c r="B1371" s="1"/>
  <c r="B1372" s="1"/>
  <c r="B1373" s="1"/>
  <c r="B1374" s="1"/>
  <c r="B1375" s="1"/>
  <c r="B1376" s="1"/>
  <c r="B1377" s="1"/>
  <c r="B1378" s="1"/>
  <c r="B1379" s="1"/>
  <c r="B1380" s="1"/>
  <c r="B1381" s="1"/>
  <c r="B1382" s="1"/>
  <c r="B1383" s="1"/>
  <c r="B1384" s="1"/>
  <c r="B1385" s="1"/>
  <c r="B1386" s="1"/>
  <c r="B1387" s="1"/>
  <c r="B1388" s="1"/>
  <c r="B1389" s="1"/>
  <c r="B1390" s="1"/>
  <c r="B1391" s="1"/>
  <c r="B1392" s="1"/>
  <c r="R629"/>
  <c r="P402"/>
  <c r="H15" i="15" s="1"/>
  <c r="H7" s="1"/>
  <c r="H23" s="1"/>
  <c r="L1220" i="19"/>
  <c r="R1220"/>
  <c r="L1094"/>
  <c r="R1094"/>
  <c r="D14" i="15"/>
  <c r="J14" s="1"/>
  <c r="L723" i="19"/>
  <c r="R723"/>
  <c r="L709"/>
  <c r="R709"/>
  <c r="L531"/>
  <c r="R531"/>
  <c r="L694"/>
  <c r="R694"/>
  <c r="L644"/>
  <c r="R644"/>
  <c r="L616"/>
  <c r="R616"/>
  <c r="L488"/>
  <c r="R488"/>
  <c r="L437"/>
  <c r="R437"/>
  <c r="L731"/>
  <c r="R731"/>
  <c r="L496"/>
  <c r="R496"/>
  <c r="L445"/>
  <c r="R445"/>
  <c r="L413"/>
  <c r="R413"/>
  <c r="L453"/>
  <c r="R453"/>
  <c r="L421"/>
  <c r="R421"/>
  <c r="L1329"/>
  <c r="L1381"/>
  <c r="L916"/>
  <c r="R916"/>
  <c r="L850"/>
  <c r="R850"/>
  <c r="L802"/>
  <c r="R802"/>
  <c r="L820"/>
  <c r="R820"/>
  <c r="L1355"/>
  <c r="L879"/>
  <c r="R879"/>
  <c r="L832"/>
  <c r="R832"/>
  <c r="L114"/>
  <c r="R114"/>
  <c r="L925"/>
  <c r="R925"/>
  <c r="L796"/>
  <c r="R796"/>
  <c r="L195"/>
  <c r="R195"/>
  <c r="L1192"/>
  <c r="L870"/>
  <c r="R870"/>
  <c r="L790"/>
  <c r="R790"/>
  <c r="L752"/>
  <c r="R752"/>
  <c r="L522"/>
  <c r="R522"/>
  <c r="L907"/>
  <c r="R907"/>
  <c r="L1199"/>
  <c r="L961"/>
  <c r="R961"/>
  <c r="H1062"/>
  <c r="R1063"/>
  <c r="H1028"/>
  <c r="R1029"/>
  <c r="L844"/>
  <c r="R844"/>
  <c r="R96"/>
  <c r="R224"/>
  <c r="R504"/>
  <c r="L127"/>
  <c r="R127"/>
  <c r="L716"/>
  <c r="R716"/>
  <c r="L702"/>
  <c r="R702"/>
  <c r="L686"/>
  <c r="R686"/>
  <c r="L600"/>
  <c r="R600"/>
  <c r="L461"/>
  <c r="R461"/>
  <c r="L429"/>
  <c r="R429"/>
  <c r="L479"/>
  <c r="R479"/>
  <c r="L1239"/>
  <c r="L898"/>
  <c r="R898"/>
  <c r="L826"/>
  <c r="R826"/>
  <c r="L558"/>
  <c r="R558"/>
  <c r="L289"/>
  <c r="R289"/>
  <c r="L76"/>
  <c r="R76"/>
  <c r="L1122"/>
  <c r="L888"/>
  <c r="R888"/>
  <c r="L513"/>
  <c r="R513"/>
  <c r="L92"/>
  <c r="R92"/>
  <c r="L1247"/>
  <c r="L862"/>
  <c r="R862"/>
  <c r="L808"/>
  <c r="R808"/>
  <c r="L1305"/>
  <c r="L856"/>
  <c r="R856"/>
  <c r="L838"/>
  <c r="R838"/>
  <c r="L763"/>
  <c r="R763"/>
  <c r="L550"/>
  <c r="R550"/>
  <c r="L814"/>
  <c r="R814"/>
  <c r="L572"/>
  <c r="R572"/>
  <c r="L1107"/>
  <c r="L934"/>
  <c r="R934"/>
  <c r="H1042"/>
  <c r="R1042" s="1"/>
  <c r="R1044"/>
  <c r="L1181"/>
  <c r="L1281"/>
  <c r="L534"/>
  <c r="R534"/>
  <c r="R56"/>
  <c r="R103"/>
  <c r="R361"/>
  <c r="E17" i="15"/>
  <c r="R360" i="19"/>
  <c r="J122" i="7"/>
  <c r="H115"/>
  <c r="J115" s="1"/>
  <c r="J27"/>
  <c r="H25"/>
  <c r="H219" s="1"/>
  <c r="E6" i="15"/>
  <c r="K6" s="1"/>
  <c r="N1019" i="19"/>
  <c r="N1008" s="1"/>
  <c r="E16" i="15" s="1"/>
  <c r="K16" s="1"/>
  <c r="N943" i="19"/>
  <c r="N678"/>
  <c r="N549"/>
  <c r="N869"/>
  <c r="E12" i="15"/>
  <c r="K12" s="1"/>
  <c r="E11"/>
  <c r="K11" s="1"/>
  <c r="N75" i="19"/>
  <c r="H75"/>
  <c r="L1063"/>
  <c r="H1246"/>
  <c r="H1180"/>
  <c r="H111"/>
  <c r="H283"/>
  <c r="H1238"/>
  <c r="L360"/>
  <c r="L1042"/>
  <c r="L629"/>
  <c r="L103"/>
  <c r="H1354"/>
  <c r="R1354" s="1"/>
  <c r="H1092"/>
  <c r="J402"/>
  <c r="G15" i="15" s="1"/>
  <c r="L56" i="19"/>
  <c r="L1340"/>
  <c r="H1339"/>
  <c r="R1339" s="1"/>
  <c r="H869"/>
  <c r="J180"/>
  <c r="G12" i="15" s="1"/>
  <c r="I12" s="1"/>
  <c r="H783" i="19"/>
  <c r="E9" i="15"/>
  <c r="K9" s="1"/>
  <c r="H1400" i="19"/>
  <c r="R1400" s="1"/>
  <c r="L1403"/>
  <c r="H1269"/>
  <c r="R1269" s="1"/>
  <c r="L1270"/>
  <c r="L1296"/>
  <c r="H1295"/>
  <c r="R1295" s="1"/>
  <c r="L1318"/>
  <c r="H1317"/>
  <c r="R1317" s="1"/>
  <c r="L1372"/>
  <c r="H1371"/>
  <c r="R1371" s="1"/>
  <c r="H1019"/>
  <c r="L1020"/>
  <c r="H586"/>
  <c r="R586" s="1"/>
  <c r="L589"/>
  <c r="L944"/>
  <c r="H943"/>
  <c r="H678"/>
  <c r="L679"/>
  <c r="H404"/>
  <c r="R404" s="1"/>
  <c r="L405"/>
  <c r="L205"/>
  <c r="H204"/>
  <c r="H214"/>
  <c r="L215"/>
  <c r="L232"/>
  <c r="H231"/>
  <c r="L185"/>
  <c r="J91"/>
  <c r="G11" i="15" s="1"/>
  <c r="I11" s="1"/>
  <c r="L96" i="19"/>
  <c r="L9"/>
  <c r="H8"/>
  <c r="R8" l="1"/>
  <c r="R1019"/>
  <c r="H549"/>
  <c r="I15" i="15"/>
  <c r="L1092" i="19"/>
  <c r="R1092"/>
  <c r="L1238"/>
  <c r="R1238"/>
  <c r="L1246"/>
  <c r="R1246"/>
  <c r="L1180"/>
  <c r="R1180"/>
  <c r="L214"/>
  <c r="R214"/>
  <c r="L231"/>
  <c r="R231"/>
  <c r="L204"/>
  <c r="R204"/>
  <c r="L943"/>
  <c r="R943"/>
  <c r="L1371"/>
  <c r="L1295"/>
  <c r="L1339"/>
  <c r="L111"/>
  <c r="R111"/>
  <c r="L75"/>
  <c r="R75"/>
  <c r="D10" i="15"/>
  <c r="J10" s="1"/>
  <c r="L1028" i="19"/>
  <c r="R1028"/>
  <c r="L1062"/>
  <c r="R1062"/>
  <c r="G7" i="15"/>
  <c r="I7" s="1"/>
  <c r="I23" s="1"/>
  <c r="L678" i="19"/>
  <c r="R678"/>
  <c r="L1400"/>
  <c r="D20" i="15"/>
  <c r="L783" i="19"/>
  <c r="R783"/>
  <c r="L869"/>
  <c r="R869"/>
  <c r="L1354"/>
  <c r="L283"/>
  <c r="R283"/>
  <c r="K17" i="15"/>
  <c r="E18"/>
  <c r="E14"/>
  <c r="E10"/>
  <c r="J219" i="7"/>
  <c r="H245"/>
  <c r="D6" i="15"/>
  <c r="F6" s="1"/>
  <c r="J25" i="7"/>
  <c r="G23" i="15"/>
  <c r="N782" i="19"/>
  <c r="N402" s="1"/>
  <c r="H270"/>
  <c r="H1179"/>
  <c r="R1179" s="1"/>
  <c r="H91"/>
  <c r="H1091"/>
  <c r="R1091" s="1"/>
  <c r="H782"/>
  <c r="L1269"/>
  <c r="L1317"/>
  <c r="H1304"/>
  <c r="R1304" s="1"/>
  <c r="L1019"/>
  <c r="H1008"/>
  <c r="H403"/>
  <c r="R403" s="1"/>
  <c r="L404"/>
  <c r="L586"/>
  <c r="H180"/>
  <c r="L8"/>
  <c r="D9" i="15"/>
  <c r="F9" s="1"/>
  <c r="L549" i="19" l="1"/>
  <c r="R549"/>
  <c r="L1008"/>
  <c r="R1008"/>
  <c r="D16" i="15"/>
  <c r="L1304" i="19"/>
  <c r="L1091"/>
  <c r="D17" i="15"/>
  <c r="L1179" i="19"/>
  <c r="D18" i="15"/>
  <c r="J18" s="1"/>
  <c r="L180" i="19"/>
  <c r="R180"/>
  <c r="D12" i="15"/>
  <c r="L782" i="19"/>
  <c r="R782"/>
  <c r="L91"/>
  <c r="R91"/>
  <c r="D11" i="15"/>
  <c r="L270" i="19"/>
  <c r="D13" i="15"/>
  <c r="R270" i="19"/>
  <c r="F20" i="15"/>
  <c r="J20"/>
  <c r="L20" s="1"/>
  <c r="K18"/>
  <c r="L18" s="1"/>
  <c r="K14"/>
  <c r="L14" s="1"/>
  <c r="F14"/>
  <c r="K10"/>
  <c r="L10" s="1"/>
  <c r="F10"/>
  <c r="J6"/>
  <c r="L6" s="1"/>
  <c r="J245" i="7"/>
  <c r="H247"/>
  <c r="J247" s="1"/>
  <c r="H1268" i="19"/>
  <c r="R1268" s="1"/>
  <c r="H402"/>
  <c r="L403"/>
  <c r="J9" i="15"/>
  <c r="L9" s="1"/>
  <c r="F18" l="1"/>
  <c r="L1268" i="19"/>
  <c r="D19" i="15"/>
  <c r="F12"/>
  <c r="J12"/>
  <c r="L12" s="1"/>
  <c r="J17"/>
  <c r="L17" s="1"/>
  <c r="F17"/>
  <c r="F16"/>
  <c r="J16"/>
  <c r="L16" s="1"/>
  <c r="L402" i="19"/>
  <c r="D15" i="15"/>
  <c r="R402" i="19"/>
  <c r="F13" i="15"/>
  <c r="J13"/>
  <c r="L13" s="1"/>
  <c r="J11"/>
  <c r="L11" s="1"/>
  <c r="F11"/>
  <c r="E15"/>
  <c r="K15" s="1"/>
  <c r="J15" l="1"/>
  <c r="D7"/>
  <c r="F19"/>
  <c r="J19"/>
  <c r="L19" s="1"/>
  <c r="F15"/>
  <c r="F7" s="1"/>
  <c r="F21" s="1"/>
  <c r="E7"/>
  <c r="J7" l="1"/>
  <c r="J25" s="1"/>
  <c r="J38" s="1"/>
  <c r="D21"/>
  <c r="E21"/>
  <c r="K7"/>
  <c r="L15"/>
  <c r="L7" l="1"/>
  <c r="L25" s="1"/>
  <c r="L38" s="1"/>
  <c r="K25"/>
  <c r="K38" s="1"/>
</calcChain>
</file>

<file path=xl/sharedStrings.xml><?xml version="1.0" encoding="utf-8"?>
<sst xmlns="http://schemas.openxmlformats.org/spreadsheetml/2006/main" count="2560" uniqueCount="800">
  <si>
    <t>Verejná zeleň</t>
  </si>
  <si>
    <t>Hlásenie pobytu občanov a register obyvateľov</t>
  </si>
  <si>
    <t>Príspevky neštátnym subjektom</t>
  </si>
  <si>
    <t>ukazovateľ</t>
  </si>
  <si>
    <t>1</t>
  </si>
  <si>
    <t>2</t>
  </si>
  <si>
    <t>3</t>
  </si>
  <si>
    <t>4</t>
  </si>
  <si>
    <t>5</t>
  </si>
  <si>
    <t>Bežné príjmy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</si>
  <si>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</si>
  <si>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</si>
  <si>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</si>
  <si>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</si>
  <si>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</si>
  <si>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</si>
  <si>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</si>
  <si>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</si>
  <si>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</si>
  <si>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</si>
  <si>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</si>
  <si>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</si>
  <si>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</si>
  <si>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</si>
  <si>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</si>
  <si>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</si>
  <si>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</si>
  <si>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</si>
  <si>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</si>
  <si>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</si>
  <si>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 xml:space="preserve">    - z bytov</t>
  </si>
  <si>
    <t>130</t>
  </si>
  <si>
    <t>Domáce dane na tovary a služby</t>
  </si>
  <si>
    <t>133</t>
  </si>
  <si>
    <t>012</t>
  </si>
  <si>
    <t>daň za užívanie verejného priestranstva</t>
  </si>
  <si>
    <t>013</t>
  </si>
  <si>
    <t>200</t>
  </si>
  <si>
    <t>NEDAŇOVÉ  PRÍJMY</t>
  </si>
  <si>
    <t>210</t>
  </si>
  <si>
    <t>Príjmy z podnikania a z vlastníctva majetku</t>
  </si>
  <si>
    <t>212</t>
  </si>
  <si>
    <t>z prenajatých pozemkov</t>
  </si>
  <si>
    <t>z prenajatých budov, priestorov a objektov</t>
  </si>
  <si>
    <t xml:space="preserve"> - prenájom budov</t>
  </si>
  <si>
    <t xml:space="preserve"> - prenájom bytových a nebytových priestorov</t>
  </si>
  <si>
    <t>220</t>
  </si>
  <si>
    <t>Administratívne a iné poplatky a platby</t>
  </si>
  <si>
    <t>221</t>
  </si>
  <si>
    <t>004</t>
  </si>
  <si>
    <t xml:space="preserve"> - ostatné poplatky</t>
  </si>
  <si>
    <t>222</t>
  </si>
  <si>
    <t>pokuty a penále za porušenie predpisov</t>
  </si>
  <si>
    <t>223</t>
  </si>
  <si>
    <t>poplatky a platby za predaj výrobkov,tovarov a služieb</t>
  </si>
  <si>
    <t>229</t>
  </si>
  <si>
    <t>005</t>
  </si>
  <si>
    <t>240</t>
  </si>
  <si>
    <t>Úroky z domácich úverov,pôžičiek a vkladov</t>
  </si>
  <si>
    <t>290</t>
  </si>
  <si>
    <t>Iné nedaňové príjmy</t>
  </si>
  <si>
    <t>292</t>
  </si>
  <si>
    <t>008</t>
  </si>
  <si>
    <t>z výťažkov z lotérií a iných podobných hier</t>
  </si>
  <si>
    <t>ostatné</t>
  </si>
  <si>
    <t xml:space="preserve">   - za predaj výrobkov, tovarov a služieb </t>
  </si>
  <si>
    <t>iné príjmy z činnosti</t>
  </si>
  <si>
    <t>SOCIÁLNE SLUŽBY MESTA TRENČÍN   m.r.o.</t>
  </si>
  <si>
    <t xml:space="preserve">Detské jasle </t>
  </si>
  <si>
    <t>Zariadenie opatrovateľskej služby</t>
  </si>
  <si>
    <t>Opatrovateľská služba</t>
  </si>
  <si>
    <t>rozvoz stravy</t>
  </si>
  <si>
    <t>príjmy z prenajatých budov, priestorov a objektov</t>
  </si>
  <si>
    <r>
      <t>ŠKOLSKÉ ZARIADENIA MESTA TRENČÍN m.r.o</t>
    </r>
    <r>
      <rPr>
        <b/>
        <i/>
        <sz val="10"/>
        <rFont val="Arial CE"/>
        <family val="2"/>
        <charset val="238"/>
      </rPr>
      <t>.</t>
    </r>
  </si>
  <si>
    <t>Zimný štadión</t>
  </si>
  <si>
    <t>Stavebný poriadok, vyvlastňovacie konanie, doprava</t>
  </si>
  <si>
    <t>z prenajatých budov,garáží a objektov</t>
  </si>
  <si>
    <t>za materské školy a školské družiny</t>
  </si>
  <si>
    <t>poplatky za školské družiny</t>
  </si>
  <si>
    <t>300</t>
  </si>
  <si>
    <t>GRANTY  A  TRANSFERY</t>
  </si>
  <si>
    <t>312</t>
  </si>
  <si>
    <t>Transfery v rámci verejnej správy</t>
  </si>
  <si>
    <t>Zo štátneho rozpočtu</t>
  </si>
  <si>
    <t>Dotácie na základné vzdelanie s bežnou starostlivosťou</t>
  </si>
  <si>
    <t>Dotácia na sociálne zabezpečenie</t>
  </si>
  <si>
    <t>Dotácia na matriku</t>
  </si>
  <si>
    <t>Školský úrad</t>
  </si>
  <si>
    <t>ŠFRB</t>
  </si>
  <si>
    <t>BEŽNÉ PRÍJMY SPOLU:</t>
  </si>
  <si>
    <t>príjmy z vlastníctva</t>
  </si>
  <si>
    <t xml:space="preserve"> - výherné prístroje</t>
  </si>
  <si>
    <t>poplatok za znečisťovanie ovzdušia</t>
  </si>
  <si>
    <t>z trhovísk</t>
  </si>
  <si>
    <t>za vodné, stočné, el.energiu, paru, plyn a teplo</t>
  </si>
  <si>
    <t xml:space="preserve">   z toho:</t>
  </si>
  <si>
    <t>Výkon funkcie primátora</t>
  </si>
  <si>
    <t>Zasadnutia orgánov mesta</t>
  </si>
  <si>
    <t>Ochrana pred požiarmi</t>
  </si>
  <si>
    <t>Právne služby</t>
  </si>
  <si>
    <t>Verejné osvetlenie</t>
  </si>
  <si>
    <t>Detské jasle</t>
  </si>
  <si>
    <t>Pochovanie občana</t>
  </si>
  <si>
    <t>Organizácia občianskych obradov</t>
  </si>
  <si>
    <t>Činnosť matriky</t>
  </si>
  <si>
    <t>Verejné toalety</t>
  </si>
  <si>
    <t>Zneškodňovanie odpadu</t>
  </si>
  <si>
    <t>Materské školy</t>
  </si>
  <si>
    <t>Základné školy</t>
  </si>
  <si>
    <t>Školské jedálne</t>
  </si>
  <si>
    <t>Podpora kultúrnych stredísk</t>
  </si>
  <si>
    <t>Podpora športových podujatí</t>
  </si>
  <si>
    <t>Dotácie na šport</t>
  </si>
  <si>
    <t>Športová hala</t>
  </si>
  <si>
    <t>Futbalový štadión</t>
  </si>
  <si>
    <t>Plavárne</t>
  </si>
  <si>
    <t>Karanténna stanica</t>
  </si>
  <si>
    <t>Fontány</t>
  </si>
  <si>
    <t>Výkon funkcie prednostu</t>
  </si>
  <si>
    <t>243</t>
  </si>
  <si>
    <t>Základná umelecká škola m.r.o.</t>
  </si>
  <si>
    <t>VZDELÁVANIE A ŠKOLSKÉ JEDÁLNE s p.s.</t>
  </si>
  <si>
    <t>poplatky - cudzí stravníci</t>
  </si>
  <si>
    <t xml:space="preserve"> - ostatné</t>
  </si>
  <si>
    <t>daň za psa</t>
  </si>
  <si>
    <t>Prepravná služba</t>
  </si>
  <si>
    <t>Manažment mesta</t>
  </si>
  <si>
    <t>Normotvorná činnosť mesta</t>
  </si>
  <si>
    <t>Kontrola činnosti samosprávy</t>
  </si>
  <si>
    <t>Zabezpečovanie volieb</t>
  </si>
  <si>
    <t>Hnuteľný majetok mesta</t>
  </si>
  <si>
    <t>Nebytové priestory</t>
  </si>
  <si>
    <t>Pozemky</t>
  </si>
  <si>
    <t>Prevádzka a údržba budov</t>
  </si>
  <si>
    <t>Mestský informačný systém</t>
  </si>
  <si>
    <t>Autodoprava</t>
  </si>
  <si>
    <t>Preventívna ochrana zamestnancov</t>
  </si>
  <si>
    <t>Klientské centrum</t>
  </si>
  <si>
    <t>Prevádzka mestských trhovísk</t>
  </si>
  <si>
    <t>PROGRAM 5:  BEZPEČNOSŤ</t>
  </si>
  <si>
    <t>Zabezpečovanie verejného poriadku</t>
  </si>
  <si>
    <t>Kamerový systém mesta</t>
  </si>
  <si>
    <t>Voľno časové vzdelávanie</t>
  </si>
  <si>
    <t>Športová infraštruktúra</t>
  </si>
  <si>
    <t>Ochrana prostredia pre život</t>
  </si>
  <si>
    <t>Podpora seniorov</t>
  </si>
  <si>
    <t>Terénna opatrovateľská služba</t>
  </si>
  <si>
    <t>Obnova rodinných pomerov</t>
  </si>
  <si>
    <t>poplatok za jasle</t>
  </si>
  <si>
    <t>stravovanie v detských jasliach</t>
  </si>
  <si>
    <t>stravovanie v materskej škole</t>
  </si>
  <si>
    <t>Poradenstvo - bytové problémy</t>
  </si>
  <si>
    <t>ubytovanie, zaopatrenie, stravovanie -  celoročný pobyt</t>
  </si>
  <si>
    <t>ubytovanie, zaopatrenie, stravovanie - denný a týžd.pobyt</t>
  </si>
  <si>
    <t>poplatok za opatrovateľskú službu - invalidita</t>
  </si>
  <si>
    <t>Dotácia - predškolský vek</t>
  </si>
  <si>
    <t>PROGRAM 1:  MANAŽMENT A PLÁNOVANIE</t>
  </si>
  <si>
    <t>Cestovný ruch</t>
  </si>
  <si>
    <t>Bývanie</t>
  </si>
  <si>
    <t>Správa bytového fondu</t>
  </si>
  <si>
    <t>Štátny fond rozvoja bývania</t>
  </si>
  <si>
    <t>Výstavba RD v súvislosti s MŽT</t>
  </si>
  <si>
    <t>Autobusová doprava</t>
  </si>
  <si>
    <t>Zvoz a odvoz odpadu</t>
  </si>
  <si>
    <t>Cintorínske a pohrebné služby</t>
  </si>
  <si>
    <t>PROGRAM 9:  KULTÚRA</t>
  </si>
  <si>
    <t>PROGRAM 11:  SOCIÁLNE  SLUŽBY</t>
  </si>
  <si>
    <t>Manažérstvo kvality</t>
  </si>
  <si>
    <t>Odpadové a vodné hospodárstvo</t>
  </si>
  <si>
    <t>Rozvoj mesta</t>
  </si>
  <si>
    <t>6</t>
  </si>
  <si>
    <t>Prezentácia mesta</t>
  </si>
  <si>
    <t>Príjmy</t>
  </si>
  <si>
    <t>Výdavky</t>
  </si>
  <si>
    <t>7</t>
  </si>
  <si>
    <t>Územné plánovanie mesta</t>
  </si>
  <si>
    <t>Hosp.správa a evidencia majetku mesta</t>
  </si>
  <si>
    <t>Podporná činnosť MHSL m.r.o.</t>
  </si>
  <si>
    <t>ubytovanie, zaopatrenie, stravovanie - 24 hod.starostlivosť</t>
  </si>
  <si>
    <t>poplatok za komunálne odpady a drobné stavebné odpady</t>
  </si>
  <si>
    <t>Kapitálové príjmy</t>
  </si>
  <si>
    <t>230</t>
  </si>
  <si>
    <t>príjem z predaja kapitálových aktív</t>
  </si>
  <si>
    <t>233</t>
  </si>
  <si>
    <t>Príjem z predaja pozemkov a nehmotných aktív</t>
  </si>
  <si>
    <t xml:space="preserve"> - pozemkov v priemyselnej zóne Zámostie</t>
  </si>
  <si>
    <t>KAPITÁLOVÉ PRÍJMY SPOLU:</t>
  </si>
  <si>
    <t>PRÍJMY SPOLU:</t>
  </si>
  <si>
    <t>Výsledok hospodárenia</t>
  </si>
  <si>
    <t>027</t>
  </si>
  <si>
    <t>finančná náhrada za vyrúbané dreviny</t>
  </si>
  <si>
    <t>Zariadenie pre seniorov</t>
  </si>
  <si>
    <t xml:space="preserve">Bežný rozpočet, kapitálový rozpočet, finančné operácie - sumarizácia 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</si>
  <si>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</si>
  <si>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PRÍJMY spolu</t>
  </si>
  <si>
    <t>Prebytok bežného rozpočtu</t>
  </si>
  <si>
    <t>Slovenská sporiteľňa a.s. - istina z poskytnutých úverov</t>
  </si>
  <si>
    <t xml:space="preserve">821 005 - Splácanie istín z bankových úverov dlhodobých,    z toho: </t>
  </si>
  <si>
    <t>821 007 - Splácanie istín z ostatných úverov  dlhodobých - ŠFRB</t>
  </si>
  <si>
    <t>P r í j m y *</t>
  </si>
  <si>
    <t>V ý d a v k y *</t>
  </si>
  <si>
    <t>Tatra banka a.s. - istina z poskytnutých úverov</t>
  </si>
  <si>
    <t>632</t>
  </si>
  <si>
    <t>633</t>
  </si>
  <si>
    <t>634</t>
  </si>
  <si>
    <t>PROGRAM 2:  PROPAGÁCIA A CESTOVNÝ RUCH</t>
  </si>
  <si>
    <t>PROGRAM 2:    Propagácia a cestovný ruch</t>
  </si>
  <si>
    <t>PROGRAM 1: Manažment a plánovanie</t>
  </si>
  <si>
    <t>PROGRAM 3:  INTERNÉ  SLUŽBY</t>
  </si>
  <si>
    <t>PROGRAM 3:    Interné služby</t>
  </si>
  <si>
    <t>Činnosť a prevádzka mestského úradu</t>
  </si>
  <si>
    <t>PROGRAM 4:  SLUŽBY  OBČANOM</t>
  </si>
  <si>
    <t>PROGRAM 4:    Služby občanom</t>
  </si>
  <si>
    <t>PROGRAM 5:   Bezpečnosť</t>
  </si>
  <si>
    <t>610</t>
  </si>
  <si>
    <t>620</t>
  </si>
  <si>
    <t>631</t>
  </si>
  <si>
    <t>635</t>
  </si>
  <si>
    <t>636</t>
  </si>
  <si>
    <t>637</t>
  </si>
  <si>
    <t>640</t>
  </si>
  <si>
    <t>630</t>
  </si>
  <si>
    <t>Správa a údržba pozem.komunikácií</t>
  </si>
  <si>
    <t>Výstavba a rekonštrukcia pozem.kom.</t>
  </si>
  <si>
    <t>PROGRAM 6:  DOPRAVA</t>
  </si>
  <si>
    <t>PROGRAM 6:   Doprava</t>
  </si>
  <si>
    <t>Politika vzdelávania</t>
  </si>
  <si>
    <t>PROGRAM 9:   Kultúra</t>
  </si>
  <si>
    <t>Galéria Bazovského</t>
  </si>
  <si>
    <t>PROGRAM 10:  ŽIVOTNÉ  PROSTREDIE</t>
  </si>
  <si>
    <t>PROGRAM 10:   Životné prostredie</t>
  </si>
  <si>
    <t>PROGRAM 11:   Sociálne služby</t>
  </si>
  <si>
    <t>Jednorazová pomoc občanom v hm.núdzi</t>
  </si>
  <si>
    <t>PROGRAM 12:  ROZVOJ MESTA A BÝVANIE</t>
  </si>
  <si>
    <t>PROGRAM 12:   Rozvoj mesta a bývanie</t>
  </si>
  <si>
    <t>PROGRAM 7:  VZDELÁVANIE</t>
  </si>
  <si>
    <t>PROGRAM 7:   Vzdelávanie</t>
  </si>
  <si>
    <t xml:space="preserve"> - hrobové miesta</t>
  </si>
  <si>
    <t>04.5.1.</t>
  </si>
  <si>
    <t>Tovary a služby</t>
  </si>
  <si>
    <t>01.1.1.6.</t>
  </si>
  <si>
    <t>Vzdelávanie zamestnancov mesta</t>
  </si>
  <si>
    <t>Elektrická energia</t>
  </si>
  <si>
    <t>06.4.0.</t>
  </si>
  <si>
    <t>Poistné</t>
  </si>
  <si>
    <t>06.2.0.</t>
  </si>
  <si>
    <t>Územno plánovacie podklady a dokumentácie</t>
  </si>
  <si>
    <t>Aktualizácia softvéru</t>
  </si>
  <si>
    <t>04.4.3.</t>
  </si>
  <si>
    <t>ZŠ Potočná - ŠZMT m.r.o.</t>
  </si>
  <si>
    <t>Energie, voda a komunikácie</t>
  </si>
  <si>
    <t>Materiál</t>
  </si>
  <si>
    <t>Služby</t>
  </si>
  <si>
    <t>Vzdelávacie poukazy</t>
  </si>
  <si>
    <t>Tovary a služby, z toho:</t>
  </si>
  <si>
    <t>ŠKD Potočná - ŠZMT m.r.o.</t>
  </si>
  <si>
    <t xml:space="preserve"> - poplatky za školské kluby</t>
  </si>
  <si>
    <t>08.1.0</t>
  </si>
  <si>
    <t>09.8.0.</t>
  </si>
  <si>
    <t>ŠZMT m.r.o. - správa</t>
  </si>
  <si>
    <t>Cestovné - tuzemské</t>
  </si>
  <si>
    <t xml:space="preserve">Materiál </t>
  </si>
  <si>
    <t>Mzdy, platy a OOV</t>
  </si>
  <si>
    <t>06.6.0.</t>
  </si>
  <si>
    <t>Poistné a príspevok do poisťovní</t>
  </si>
  <si>
    <t>Dopravné</t>
  </si>
  <si>
    <t>Rutinná a štandardná údržba</t>
  </si>
  <si>
    <t>Nájomné za prenájom</t>
  </si>
  <si>
    <t>08.1.0.</t>
  </si>
  <si>
    <t>za vstupné: krytá plaváreň</t>
  </si>
  <si>
    <t>za vstupné: letná plaváreň</t>
  </si>
  <si>
    <t>08.2.0.9.</t>
  </si>
  <si>
    <t>04.2.2.</t>
  </si>
  <si>
    <t>Transfery</t>
  </si>
  <si>
    <t>10.2.0.1.</t>
  </si>
  <si>
    <t>05.1.0.</t>
  </si>
  <si>
    <t>Záväzky 2010: Dohoda o urovaní dlhu</t>
  </si>
  <si>
    <t>Skládka Zámoste - monitoring</t>
  </si>
  <si>
    <t>05.6.0.</t>
  </si>
  <si>
    <t>Deratizácia verejných plôch zelene</t>
  </si>
  <si>
    <t>01.3.3.</t>
  </si>
  <si>
    <t>03.2.0.</t>
  </si>
  <si>
    <t>Dobrovoľné has.zbory - dotácia</t>
  </si>
  <si>
    <t>Poštové a telekomunikačné služby</t>
  </si>
  <si>
    <t>Údržba budov Mestského úradu</t>
  </si>
  <si>
    <t>Trávniky - kosenie,hrabanie,postrek,...</t>
  </si>
  <si>
    <t>Dreviny - orez, výrub, výsadba,...</t>
  </si>
  <si>
    <t>Záhony kvetov</t>
  </si>
  <si>
    <t>08.4.0.</t>
  </si>
  <si>
    <t>02.2.0.</t>
  </si>
  <si>
    <t>zákonné povinnosti na úseku CO</t>
  </si>
  <si>
    <t>daň za ubytovanie</t>
  </si>
  <si>
    <t>01.1.2.</t>
  </si>
  <si>
    <t>01.1.1:6.</t>
  </si>
  <si>
    <t>Poštovné (právnické osoby,predvolania, ...)</t>
  </si>
  <si>
    <t>10.7.0.1.</t>
  </si>
  <si>
    <t>Dávka sociálnej pomoci</t>
  </si>
  <si>
    <t>10.7.0.4.</t>
  </si>
  <si>
    <t>Grantový program</t>
  </si>
  <si>
    <t>Posudková činnosť</t>
  </si>
  <si>
    <t>Pohrebné služby</t>
  </si>
  <si>
    <t>10.4.0.3.</t>
  </si>
  <si>
    <t>Príspevky na dopravu do detského domova</t>
  </si>
  <si>
    <t>Príspevky na úpravu rodinných pomerov</t>
  </si>
  <si>
    <t>Tvorba úspor na dieťa</t>
  </si>
  <si>
    <t>09.1.1.1.</t>
  </si>
  <si>
    <t>SSMT m.r.o.</t>
  </si>
  <si>
    <t>Cestovné náhrady</t>
  </si>
  <si>
    <t xml:space="preserve"> - RZMOSP</t>
  </si>
  <si>
    <t xml:space="preserve"> - Euroregión Biele Karpaty</t>
  </si>
  <si>
    <t>za verejné WC</t>
  </si>
  <si>
    <t xml:space="preserve">Ruderálne porasty - kosenie </t>
  </si>
  <si>
    <t>Transfery - náhrada počas PN</t>
  </si>
  <si>
    <t>10.2.0.2.</t>
  </si>
  <si>
    <t>Energie, voda a komunikácie - telefón,poštovné</t>
  </si>
  <si>
    <t>Transfery - náhrada počas PN, odchodné</t>
  </si>
  <si>
    <t>poplatok za opatrovateľskú službu - seniori</t>
  </si>
  <si>
    <t>Členské príspevky, z toho:</t>
  </si>
  <si>
    <t>Transfery: odstupné, odchodné, PN</t>
  </si>
  <si>
    <t>Transfery - poplatky do fondu opráv</t>
  </si>
  <si>
    <t>Poistenie</t>
  </si>
  <si>
    <r>
      <t xml:space="preserve">Mobilná ľadová plocha </t>
    </r>
    <r>
      <rPr>
        <sz val="9"/>
        <rFont val="Arial CE"/>
        <charset val="238"/>
      </rPr>
      <t xml:space="preserve"> - poistenie</t>
    </r>
  </si>
  <si>
    <t>Poistné a prívpevky do poisťovní</t>
  </si>
  <si>
    <t>Cestovné výdavky</t>
  </si>
  <si>
    <t>03.1.0.</t>
  </si>
  <si>
    <t>Organizácia mestských podujatí</t>
  </si>
  <si>
    <t xml:space="preserve">  - Kultúrne leto</t>
  </si>
  <si>
    <t xml:space="preserve">  - Ora et Ars</t>
  </si>
  <si>
    <t xml:space="preserve">  - Pri Trenčianskej bráne</t>
  </si>
  <si>
    <t xml:space="preserve">  - príležitostné menšie podujatia</t>
  </si>
  <si>
    <t>Organizácia kultúrnych podujatí</t>
  </si>
  <si>
    <t>Podpora kultúrnych podujatí a činností</t>
  </si>
  <si>
    <t>Výkon funkcie zástupcu primátora</t>
  </si>
  <si>
    <t xml:space="preserve">poplatky za ubytovanie a starostlivosť </t>
  </si>
  <si>
    <t>poplatky za stravovanie</t>
  </si>
  <si>
    <t>Energia, voda a komunikácie</t>
  </si>
  <si>
    <t>10.1.2.3.</t>
  </si>
  <si>
    <t>Nocľaháreň</t>
  </si>
  <si>
    <t>10.7.0.2.</t>
  </si>
  <si>
    <t xml:space="preserve">Služby </t>
  </si>
  <si>
    <t>717</t>
  </si>
  <si>
    <t>Prenájom plynových fľiaš</t>
  </si>
  <si>
    <t>Odmeňovanie učiteľov, žiakov, knihy</t>
  </si>
  <si>
    <t>Dotácia v oblasti školstva a výchovy</t>
  </si>
  <si>
    <t xml:space="preserve"> - MŠ Švermova</t>
  </si>
  <si>
    <t xml:space="preserve"> - MŠ Legionárska</t>
  </si>
  <si>
    <t xml:space="preserve"> - MŠ Považská</t>
  </si>
  <si>
    <t xml:space="preserve"> - MŠ Turkovej</t>
  </si>
  <si>
    <t xml:space="preserve"> - MŠ Soblahovská</t>
  </si>
  <si>
    <t xml:space="preserve"> - MŠ Šmidkeho</t>
  </si>
  <si>
    <t xml:space="preserve"> - MŠ Halašu</t>
  </si>
  <si>
    <t xml:space="preserve"> - MŠ Stromová</t>
  </si>
  <si>
    <t xml:space="preserve"> - MŠ Opatovská</t>
  </si>
  <si>
    <t xml:space="preserve"> - MŠ Kubranská</t>
  </si>
  <si>
    <t xml:space="preserve"> - MŠ Medňanského</t>
  </si>
  <si>
    <t xml:space="preserve"> - MŠ Pri parku</t>
  </si>
  <si>
    <t xml:space="preserve"> - MŠ Niva</t>
  </si>
  <si>
    <t xml:space="preserve"> - MŠ 28. októbra</t>
  </si>
  <si>
    <t xml:space="preserve"> - MŠ Na dolinách</t>
  </si>
  <si>
    <t>MŠ Švermova</t>
  </si>
  <si>
    <r>
      <t xml:space="preserve">Tovary a služby, </t>
    </r>
    <r>
      <rPr>
        <sz val="8"/>
        <rFont val="Arial CE"/>
        <charset val="238"/>
      </rPr>
      <t>z toho:</t>
    </r>
  </si>
  <si>
    <t>MŠ Legionárska</t>
  </si>
  <si>
    <t>MŠ Považská</t>
  </si>
  <si>
    <t>MŠ Turkovej</t>
  </si>
  <si>
    <t>MŠ Soblahovská</t>
  </si>
  <si>
    <t>MŠ Šmidkeho</t>
  </si>
  <si>
    <t>Nájomné</t>
  </si>
  <si>
    <t>8</t>
  </si>
  <si>
    <t>MŠ  J. Halašu</t>
  </si>
  <si>
    <t>9</t>
  </si>
  <si>
    <t>MŠ Stromová</t>
  </si>
  <si>
    <t>10</t>
  </si>
  <si>
    <t>MŠ Opatovská</t>
  </si>
  <si>
    <t>11</t>
  </si>
  <si>
    <t>MŠ Kubranská</t>
  </si>
  <si>
    <t>MŠ Medňanského</t>
  </si>
  <si>
    <t>12</t>
  </si>
  <si>
    <t>MŠ Pri parku</t>
  </si>
  <si>
    <t>13</t>
  </si>
  <si>
    <t>MŠ Niva</t>
  </si>
  <si>
    <t>14</t>
  </si>
  <si>
    <t>MŠ 28. októbra</t>
  </si>
  <si>
    <t>15</t>
  </si>
  <si>
    <t>MŠ Na dolinách</t>
  </si>
  <si>
    <t>16</t>
  </si>
  <si>
    <t>ZŠ Novomeského</t>
  </si>
  <si>
    <t xml:space="preserve">Dopravné </t>
  </si>
  <si>
    <t>Transfery (odchodné + náhrada PN)</t>
  </si>
  <si>
    <t>ZŠ Hodžova</t>
  </si>
  <si>
    <t>ZŠ Dlhé Hony</t>
  </si>
  <si>
    <t>ZŠ Veľkomoravská</t>
  </si>
  <si>
    <t>Prenájom strojov</t>
  </si>
  <si>
    <t xml:space="preserve">Transfery </t>
  </si>
  <si>
    <t>ZŠ Kubranská</t>
  </si>
  <si>
    <t>ZŠ Na dolinách</t>
  </si>
  <si>
    <t>ZŠ Východná</t>
  </si>
  <si>
    <t xml:space="preserve">ŠJ pri Piaristické gymnázium J.Braneckého </t>
  </si>
  <si>
    <t>ŠJ pri ZŠ sv. Andrea Svorada a Benedikta</t>
  </si>
  <si>
    <t>ŠJ Novomeského</t>
  </si>
  <si>
    <t>ŠJ Dlhé Hony</t>
  </si>
  <si>
    <t>ŠJ Veľkomoravská</t>
  </si>
  <si>
    <t>ŠJ Kubranská</t>
  </si>
  <si>
    <t>ŠJ Bezručova</t>
  </si>
  <si>
    <t>ŠJ Východná</t>
  </si>
  <si>
    <t>ŠKD Novomeského</t>
  </si>
  <si>
    <t>Transfery - náhrada PN</t>
  </si>
  <si>
    <t>ŠKD Hodžova</t>
  </si>
  <si>
    <t>ŠKD Dlhé Hony</t>
  </si>
  <si>
    <t>ŠKD Veľkomoravská</t>
  </si>
  <si>
    <t>ŠKD Kubranská</t>
  </si>
  <si>
    <t>ŠKD Na dolinách</t>
  </si>
  <si>
    <t>ŠKD Bezručova</t>
  </si>
  <si>
    <t>ŠKD Východná</t>
  </si>
  <si>
    <t>ŠKD ZŠ sv. Svorada a Benedikta</t>
  </si>
  <si>
    <t>ŠKD ZŠ Futurum</t>
  </si>
  <si>
    <t>ZUŠ Trenčín</t>
  </si>
  <si>
    <t>CVČ Trenčín</t>
  </si>
  <si>
    <t>Súkromná ZUŠ Berecová - Gagarinova</t>
  </si>
  <si>
    <t>Súkromná ZUŠ Bebjak - Novomeského</t>
  </si>
  <si>
    <t>ŠJ pri MŠ Švermova</t>
  </si>
  <si>
    <t>ŠJ pri MŠ Legionárska</t>
  </si>
  <si>
    <t xml:space="preserve">ŠJ pri MŠ Považská </t>
  </si>
  <si>
    <t>ŠJ pri MŠ M. Turkovej</t>
  </si>
  <si>
    <t>ŠJ pri MŠ Soblahovská</t>
  </si>
  <si>
    <t>ŠJ pri MŠ Šmidkeho</t>
  </si>
  <si>
    <t>09.6.0.1.</t>
  </si>
  <si>
    <t>ŠJ pri MŠ Šafárikova</t>
  </si>
  <si>
    <t>ŠJ pri MŠ Halašu</t>
  </si>
  <si>
    <t>ŠJ pri MŠ Stromová</t>
  </si>
  <si>
    <t xml:space="preserve">ŠJ pri MŠ Opatovská </t>
  </si>
  <si>
    <t>ŠJ pri MŠ Kubranská</t>
  </si>
  <si>
    <t>ŠJ pri MŠ Medňanského</t>
  </si>
  <si>
    <t>ŠJ pri MŠ Pri Parku</t>
  </si>
  <si>
    <t>ŠZMT m.r.o. - školské jedálne:</t>
  </si>
  <si>
    <t>ŠJ Na Dolinách</t>
  </si>
  <si>
    <t>ŠJ ZŠ Hodžova</t>
  </si>
  <si>
    <t>Záväzky 2010: Dohoda o urovnaní dlhu</t>
  </si>
  <si>
    <t>Rovnošaty</t>
  </si>
  <si>
    <t>Strategické plánovanie mesta</t>
  </si>
  <si>
    <t xml:space="preserve"> - Asociácia prednostov</t>
  </si>
  <si>
    <t>ZŠ Bezručova</t>
  </si>
  <si>
    <t>Poistenie (stará + nová letná)</t>
  </si>
  <si>
    <t>Činnosti na úseku PO</t>
  </si>
  <si>
    <t>zimný štadión</t>
  </si>
  <si>
    <t>Vlastné príjmy</t>
  </si>
  <si>
    <t>Bežné transfery</t>
  </si>
  <si>
    <t>04.7.3.</t>
  </si>
  <si>
    <t>08.3.0.</t>
  </si>
  <si>
    <t>09.5.0.</t>
  </si>
  <si>
    <t>09.1.2.1.</t>
  </si>
  <si>
    <t xml:space="preserve">09.1.2.1. </t>
  </si>
  <si>
    <t>09.5.0.1.</t>
  </si>
  <si>
    <t>09.5.0.2.</t>
  </si>
  <si>
    <t>06.1.0.</t>
  </si>
  <si>
    <t>Dohoda o reštr.dlhu - záväzky 2010</t>
  </si>
  <si>
    <t>Nová letná plaváreň - energie+stráženie</t>
  </si>
  <si>
    <t>Dohoda o reštr.dlhu - záväzky 2010 - SLSP</t>
  </si>
  <si>
    <t>Dohoda o reštr.dlhu - záväzky 2010 - ČSOB</t>
  </si>
  <si>
    <t>Nová letná plaváreň -záväzky 2010 - CŠOB</t>
  </si>
  <si>
    <t>Nová letná plaváreň -záväzky 2010 - SLSP</t>
  </si>
  <si>
    <t>Nová letná plaváreň - záväzky 2010 - SLSP</t>
  </si>
  <si>
    <t>Záväzky 2010  - Dohoda o reštr.dlhu - ČSOB</t>
  </si>
  <si>
    <t>Záväzky 2010  - Dohoda o reštr.dlhu - SLSP</t>
  </si>
  <si>
    <t>716</t>
  </si>
  <si>
    <t>Rekultivácia skládky Zámostie - splátka</t>
  </si>
  <si>
    <t>Záväzky 2010 - Dohoda o reštr.dlhu - ČSOB</t>
  </si>
  <si>
    <t>Nákup pozemkov</t>
  </si>
  <si>
    <t xml:space="preserve">Kľúčové podujatia </t>
  </si>
  <si>
    <t xml:space="preserve">ZŠ Potočná </t>
  </si>
  <si>
    <t>Telefóny, internet</t>
  </si>
  <si>
    <t xml:space="preserve">Odmeny </t>
  </si>
  <si>
    <t>Medz.spolupráca a zahraničné vzťahy</t>
  </si>
  <si>
    <t xml:space="preserve"> - Asociácia komunálnych ekonómov</t>
  </si>
  <si>
    <t>Komunikácia s verej.inštitúciami v mene mesta</t>
  </si>
  <si>
    <r>
      <t>MHSL m.r.o. - prevádzka budov</t>
    </r>
    <r>
      <rPr>
        <sz val="8"/>
        <rFont val="Arial CE"/>
        <charset val="238"/>
      </rPr>
      <t>, z toho:</t>
    </r>
  </si>
  <si>
    <t>Záväzky 2010-Dohoda o reštr.dlhu - ČSOB</t>
  </si>
  <si>
    <t>MHSL m.r.o. , z toho:</t>
  </si>
  <si>
    <t>MHSL m.r.o., z toho:</t>
  </si>
  <si>
    <r>
      <t>Tovary a služby,</t>
    </r>
    <r>
      <rPr>
        <sz val="9"/>
        <rFont val="Arial CE"/>
        <charset val="238"/>
      </rPr>
      <t xml:space="preserve"> z toho:</t>
    </r>
  </si>
  <si>
    <t>MHSL m.r.o. - vianočné osvetlenie, z toho:</t>
  </si>
  <si>
    <t>Oprava a doplnenie nových dopr.zariadení</t>
  </si>
  <si>
    <r>
      <t>Tovary a služby</t>
    </r>
    <r>
      <rPr>
        <sz val="8"/>
        <rFont val="Arial CE"/>
        <charset val="238"/>
      </rPr>
      <t>, z toho:</t>
    </r>
  </si>
  <si>
    <t>Artkino Metro</t>
  </si>
  <si>
    <r>
      <t>MHSL m.r.o. - údržba zelene</t>
    </r>
    <r>
      <rPr>
        <sz val="8"/>
        <rFont val="Arial CE"/>
        <charset val="238"/>
      </rPr>
      <t>, z toho:</t>
    </r>
  </si>
  <si>
    <r>
      <t xml:space="preserve">Ostatné činnosti </t>
    </r>
    <r>
      <rPr>
        <sz val="8"/>
        <rFont val="Arial CE"/>
        <charset val="238"/>
      </rPr>
      <t>, z toho:</t>
    </r>
  </si>
  <si>
    <t>SSMT m.r.o. z toho:</t>
  </si>
  <si>
    <t>SSMT m.r.o., z toho:</t>
  </si>
  <si>
    <r>
      <t>SSMT m.r.o.</t>
    </r>
    <r>
      <rPr>
        <sz val="9"/>
        <rFont val="Arial CE"/>
        <charset val="238"/>
      </rPr>
      <t>, z toho:</t>
    </r>
  </si>
  <si>
    <r>
      <t>SSMT m.r.o.</t>
    </r>
    <r>
      <rPr>
        <sz val="8"/>
        <rFont val="Arial CE"/>
        <charset val="238"/>
      </rPr>
      <t>, z toho:</t>
    </r>
  </si>
  <si>
    <t>Energie, voda a komunikácie: telefón,poštovné</t>
  </si>
  <si>
    <t xml:space="preserve"> - prenájom kultúrnych stredísk</t>
  </si>
  <si>
    <t>Denné centrá pre seniorov</t>
  </si>
  <si>
    <t xml:space="preserve">administratívne poplatky </t>
  </si>
  <si>
    <t xml:space="preserve">  - ZŠ Novomeského</t>
  </si>
  <si>
    <t xml:space="preserve">  - ZŠ Dlhé Hony</t>
  </si>
  <si>
    <t xml:space="preserve">  - ZŠ Veľkomoravská</t>
  </si>
  <si>
    <t xml:space="preserve">  - ZŠ Kubranská</t>
  </si>
  <si>
    <t xml:space="preserve">  - ZŠ Bezruča</t>
  </si>
  <si>
    <t xml:space="preserve">  - ZŠ Východná</t>
  </si>
  <si>
    <t xml:space="preserve">  - ZŠ Na dolinách</t>
  </si>
  <si>
    <t xml:space="preserve">  - ZŠ Hodžova</t>
  </si>
  <si>
    <t>Manažment SSMT m.r.o.</t>
  </si>
  <si>
    <t>Mobiliár mesta a detské ihriská</t>
  </si>
  <si>
    <t>17</t>
  </si>
  <si>
    <t>18</t>
  </si>
  <si>
    <t>19</t>
  </si>
  <si>
    <t xml:space="preserve">Poistné a príspevok do poisťovní </t>
  </si>
  <si>
    <t>MHSL m.r.o.</t>
  </si>
  <si>
    <t>Rekonštrukcia VO - splátky ČSOB</t>
  </si>
  <si>
    <t>Civilná ochrana</t>
  </si>
  <si>
    <t>FK</t>
  </si>
  <si>
    <t>EK</t>
  </si>
  <si>
    <t>P/P</t>
  </si>
  <si>
    <t>PP</t>
  </si>
  <si>
    <t xml:space="preserve"> - Združenie K8</t>
  </si>
  <si>
    <t>INFO</t>
  </si>
  <si>
    <t>Prezentácia mesta v médiách</t>
  </si>
  <si>
    <t>Internetové systémy, SEO, správa turistických</t>
  </si>
  <si>
    <t>Daňová a rozpočt.agenda mesta a účtovníctvo</t>
  </si>
  <si>
    <t>Členstvo v samospr.organizáciách a združ.</t>
  </si>
  <si>
    <t xml:space="preserve">Tuzemské pracovné cesty </t>
  </si>
  <si>
    <t>Školenia, semináre, zvyš.kvalifikácie a pod.</t>
  </si>
  <si>
    <t>Poštové a telekom.služby</t>
  </si>
  <si>
    <t>Výpočtová technicka do 1 700 €</t>
  </si>
  <si>
    <t>Údržba výpočtovej techniky</t>
  </si>
  <si>
    <t>Energie</t>
  </si>
  <si>
    <t>Prevádza pohrebísk a cintorínov</t>
  </si>
  <si>
    <t>Prevádzka VO</t>
  </si>
  <si>
    <t>Poistenie VO</t>
  </si>
  <si>
    <t xml:space="preserve">Služby: posudky, reklama, dane, kolky a pod. </t>
  </si>
  <si>
    <t>Služby: Právne služby</t>
  </si>
  <si>
    <t xml:space="preserve">Služby: Trovy a odmeny pre exekútorov </t>
  </si>
  <si>
    <t xml:space="preserve">Služby: Súdne poplatky </t>
  </si>
  <si>
    <t>Materiál: Občerstvenie a pod.</t>
  </si>
  <si>
    <t>Dary, kvety, pracovné obedy a pod.</t>
  </si>
  <si>
    <t>Materiál: Tlačivá, papier, etikety, obálky a pod.</t>
  </si>
  <si>
    <t>Propagácia kult.podujatí, produktov CR, kultúry</t>
  </si>
  <si>
    <t>Materiál: farba, nálepky a p.</t>
  </si>
  <si>
    <t>Služby: zúčtovateľské služby, poplatky za správu a p.</t>
  </si>
  <si>
    <t>Prekrytie tržnice pri NS Družba</t>
  </si>
  <si>
    <t>R O Z P O Č E T    2 0 1 3</t>
  </si>
  <si>
    <t>242</t>
  </si>
  <si>
    <t>z vkladov</t>
  </si>
  <si>
    <t>Deti zo sociálne znevýhodneného prostredia</t>
  </si>
  <si>
    <t>Transfery - náhrada PN, odchodné</t>
  </si>
  <si>
    <t>Mzdy, platy, OOV</t>
  </si>
  <si>
    <t>Transfery (odchodné)</t>
  </si>
  <si>
    <t>Transfery (náhrada PN)</t>
  </si>
  <si>
    <t>Cestovné žiakom</t>
  </si>
  <si>
    <t>Transfery  - náhrada PN</t>
  </si>
  <si>
    <t>Transfery (ochodné)</t>
  </si>
  <si>
    <t>ŠJ Gymázium FUTURUM (zriaď. FUTURE n.o.)</t>
  </si>
  <si>
    <t>ŠJ ZŠ FUTURUM (zriaď. SG FUTURUM)</t>
  </si>
  <si>
    <t>Základné školy - školské jedálne:</t>
  </si>
  <si>
    <t>ŠZMT m.r.o. - materské školy:</t>
  </si>
  <si>
    <t>Súkromná MŠ Janka Kráľa (Mgr.Valachová)</t>
  </si>
  <si>
    <t>Súkromná MŠ Slimáčik (Mgr. Mildeová)</t>
  </si>
  <si>
    <t>Súkromná MŠ Orechovská (Mgr. Masariková)</t>
  </si>
  <si>
    <t xml:space="preserve">Rutinná a štand.údržba </t>
  </si>
  <si>
    <t>Materiál - medaile</t>
  </si>
  <si>
    <t>Materiál - knihy pre prvákov</t>
  </si>
  <si>
    <t>Materiál - kvety pre učiteľov</t>
  </si>
  <si>
    <t>Cestovné</t>
  </si>
  <si>
    <t>Transfery - odchodné, náhrady PN</t>
  </si>
  <si>
    <t>stravovanie zamestnanci</t>
  </si>
  <si>
    <t>Aktualizácia katastrálnych máp</t>
  </si>
  <si>
    <t>Certifikačný audit</t>
  </si>
  <si>
    <t xml:space="preserve"> - Združenie miest a obcí Slovenska</t>
  </si>
  <si>
    <t xml:space="preserve"> - Združenie náčelníkov MsP</t>
  </si>
  <si>
    <t xml:space="preserve">  - MDD</t>
  </si>
  <si>
    <t xml:space="preserve">  - Čaro Vianoc pod hradom</t>
  </si>
  <si>
    <t xml:space="preserve">  - Mestská veža</t>
  </si>
  <si>
    <t>Dohody - prevádzka KS</t>
  </si>
  <si>
    <t>Materiál, darčeky, kvety a p.</t>
  </si>
  <si>
    <t>Dopravné (PHM, opravy,známky, ....)</t>
  </si>
  <si>
    <t>Poistenie (miliónové)</t>
  </si>
  <si>
    <t>Poistenie (zákonné, havarijné)</t>
  </si>
  <si>
    <t>Nákup stavieb</t>
  </si>
  <si>
    <t xml:space="preserve">Poistenie RD </t>
  </si>
  <si>
    <t>Údržba kamerového systému</t>
  </si>
  <si>
    <t>Softvér</t>
  </si>
  <si>
    <t>Transfery - odchodné</t>
  </si>
  <si>
    <t>MHSL m.r.o. z toho:</t>
  </si>
  <si>
    <t>MHSL m.r.o. - Krytá plaváreň</t>
  </si>
  <si>
    <t xml:space="preserve">Mzdy, platy a OOV </t>
  </si>
  <si>
    <t>z mestských lesov - stredisko Soblahov, Brezina</t>
  </si>
  <si>
    <t>Nájom</t>
  </si>
  <si>
    <t>Dendrologické posudky</t>
  </si>
  <si>
    <t>z recyklačného fondu</t>
  </si>
  <si>
    <t>Dohoda o reštr.dlhu - ČSOB</t>
  </si>
  <si>
    <t>Československá obchodná banka a.s. - istina z poskytnutých úverov</t>
  </si>
  <si>
    <t>Poistenie - FŠ Opatová, FŠ Na Sihoti, FŠ Záblatie</t>
  </si>
  <si>
    <t>Stavebný úrad pre Mesto Trenčín</t>
  </si>
  <si>
    <t>za prebytočný hnuteľný majetok</t>
  </si>
  <si>
    <r>
      <t xml:space="preserve">F I N A N Č N É   O P E R Á C I E </t>
    </r>
    <r>
      <rPr>
        <b/>
        <i/>
        <vertAlign val="superscript"/>
        <sz val="12"/>
        <color indexed="9"/>
        <rFont val="Arial CE"/>
        <family val="2"/>
        <charset val="238"/>
      </rPr>
      <t>*</t>
    </r>
  </si>
  <si>
    <t xml:space="preserve">Nový cintorín - Bočkove sady </t>
  </si>
  <si>
    <t>Architektonické štúdie</t>
  </si>
  <si>
    <t>Rekonštrukcia strechy</t>
  </si>
  <si>
    <t xml:space="preserve">  Program 1:   Manažment a plánovanie</t>
  </si>
  <si>
    <t xml:space="preserve">  Program 3:   Interné služby mesta</t>
  </si>
  <si>
    <t xml:space="preserve">  Program 4:   Služby občanom</t>
  </si>
  <si>
    <t xml:space="preserve">  Program 5:   Bezpečnosť</t>
  </si>
  <si>
    <t xml:space="preserve">  Program 6:   Doprava</t>
  </si>
  <si>
    <t xml:space="preserve">  Program 7:   Vzdelávanie</t>
  </si>
  <si>
    <t xml:space="preserve">  Program 9:  Kultúra</t>
  </si>
  <si>
    <t xml:space="preserve">  Program 10: Životné prostredie</t>
  </si>
  <si>
    <t xml:space="preserve">  Program 11: Sociálne služby</t>
  </si>
  <si>
    <t xml:space="preserve">  Program 12: Rozvoj mesta a bývanie</t>
  </si>
  <si>
    <t>Križovatka Ul. Legionárska a Dlhé Hony</t>
  </si>
  <si>
    <t>Rekonštrukcia + zateplenia budov</t>
  </si>
  <si>
    <t>Miestne médiá (rozhlas)</t>
  </si>
  <si>
    <t>Základné školy - 5% rezerva</t>
  </si>
  <si>
    <t>Ošatné, dohody a p.</t>
  </si>
  <si>
    <t>Úroky a poplatky súvisiace s úvermi</t>
  </si>
  <si>
    <t>01.7.0.</t>
  </si>
  <si>
    <t>Kultúrne centrum seniorov</t>
  </si>
  <si>
    <t xml:space="preserve">MHSL m.r.o. </t>
  </si>
  <si>
    <t xml:space="preserve">Odb.podujatia, networking, prieskumy a p. </t>
  </si>
  <si>
    <t>Schodok kapitálového rozpočtu</t>
  </si>
  <si>
    <t>Schodok rozpočtu</t>
  </si>
  <si>
    <t>Tlmočenie, monitoring tlače, vš.služby a p.</t>
  </si>
  <si>
    <t>513 002: Prijatie dlhodobého investičného úveru</t>
  </si>
  <si>
    <t>Krajská rada Slovenskej asociácie športu na školách: Trenčianska palička</t>
  </si>
  <si>
    <t>Klub vodných motoristov RACING TEAM GO!!!: Majstrovská Európy vo vodnom motorizme</t>
  </si>
  <si>
    <t>Detské ihriská -záväzky 2010 - ČSOB</t>
  </si>
  <si>
    <t>CVČ sv. Svorada a Benedikta</t>
  </si>
  <si>
    <t>CVČ Piaristické gymnázium J.Braneckého</t>
  </si>
  <si>
    <t xml:space="preserve">Mladí cyklisti, n.o.:  pokrytie časti nákladov spojených s činnosťou </t>
  </si>
  <si>
    <t xml:space="preserve"> - Pohoda festival, s.r.o. - Festival Pohoda</t>
  </si>
  <si>
    <t xml:space="preserve"> - Artfilm, n.o. - Artfilm</t>
  </si>
  <si>
    <t xml:space="preserve"> - Beňadik, neinvestičný fond - Mariánske koncerty</t>
  </si>
  <si>
    <t xml:space="preserve"> - Skupina historického šermu Wagus, n.o. - Trenčianske historické slávnosti</t>
  </si>
  <si>
    <t xml:space="preserve"> - Horyzonty, o.z. - HoryZonty</t>
  </si>
  <si>
    <t xml:space="preserve"> - Rendek Holding, s.r.o. - Trenčianske Hradosti</t>
  </si>
  <si>
    <t xml:space="preserve"> - Občianske združenie Trenčianska jazzová spoločnosť - Jazz pod hradom</t>
  </si>
  <si>
    <t xml:space="preserve"> - Kolomaž (združenie pre súčasné umenie) - Sám na     javisku</t>
  </si>
  <si>
    <t xml:space="preserve"> - Tanečný klub Dukla Trenčín - Laugaricio Cup</t>
  </si>
  <si>
    <t>TJ Družstevník Opatová - dotácia na prevádzku a činnosť</t>
  </si>
  <si>
    <t>OZ Trenčiansky ÚTULOK - dotácia na prevádzku a činnosť</t>
  </si>
  <si>
    <t>TJ Družstevník Záblatie - dotácia na prevádzku a činnosť</t>
  </si>
  <si>
    <t>AS Trenčín a.s. - dotácia na prevádzku a činnosť - FŠ Na Sihoti</t>
  </si>
  <si>
    <t>ŠK 1.FBC,oz. - dotácia na prevázku a činnosť</t>
  </si>
  <si>
    <t>FK SOS TTS Trenčín: pokrytie časti nákladov spojených s činnosťou</t>
  </si>
  <si>
    <t>PD - Rekonštrukcia strechy</t>
  </si>
  <si>
    <t xml:space="preserve">Záujmové vzd.v CVČ mimo trvalého bydliska </t>
  </si>
  <si>
    <t>Spoluúčasť na výst.a intenzifikácii kanal. systémov (Opatová,Zlatovce,Orechové,Istebník)</t>
  </si>
  <si>
    <t>Udržateľnosť projektu "Môj domov - Biele Karpaty</t>
  </si>
  <si>
    <t>Poistené - posudková činnosť</t>
  </si>
  <si>
    <t>Poplatky za nocľaháreň, prenájom fasády</t>
  </si>
  <si>
    <t>Doplatok straty za rok 2013</t>
  </si>
  <si>
    <t>Záloha na rok 2014</t>
  </si>
  <si>
    <t>Rok 2013 - november - december</t>
  </si>
  <si>
    <t>Rok 2014: január - október</t>
  </si>
  <si>
    <t>Rok 2014: jarné a jesenné upratovanie</t>
  </si>
  <si>
    <t>Vypracovanie Programu odpadového hospodárstva</t>
  </si>
  <si>
    <t>Dotácia na prenesen.výkon št.správy v oblasti ŽP</t>
  </si>
  <si>
    <t xml:space="preserve">Účastnícke poplatky na konferenciách </t>
  </si>
  <si>
    <t>Reprezentačné výdavky</t>
  </si>
  <si>
    <t>Implementácia projektov - mestské zásahy</t>
  </si>
  <si>
    <t>Aktualizácia technickej mapy mesta, pasporty</t>
  </si>
  <si>
    <t>Zmeny a doplnky č. 1 ÚPN</t>
  </si>
  <si>
    <t>Model CMZ - víťazný návrh</t>
  </si>
  <si>
    <t xml:space="preserve"> - Združenie informatikov samospráv</t>
  </si>
  <si>
    <t>Osobné ochranné pracovné prostriedky</t>
  </si>
  <si>
    <t xml:space="preserve">  - Festival francúzskych filmov v Trenčíne</t>
  </si>
  <si>
    <t xml:space="preserve">  - Trenčiansky majáles</t>
  </si>
  <si>
    <t>Organizácia mestských podujatí - materiál</t>
  </si>
  <si>
    <t>Kvety, vence, reprezentačné, materiál a pod.</t>
  </si>
  <si>
    <t>Dotácie na mládež</t>
  </si>
  <si>
    <t>PROGRAM 8:  ŠPORT A MLÁDEŽ</t>
  </si>
  <si>
    <t>PROGRAM 8:   Šport a mládež</t>
  </si>
  <si>
    <t xml:space="preserve">  Program 8:  Šport a mládež</t>
  </si>
  <si>
    <t>Granty a transfery</t>
  </si>
  <si>
    <t>007</t>
  </si>
  <si>
    <t>poplatky cudzí stravníci</t>
  </si>
  <si>
    <t>Zvuková technika - drobný materiál</t>
  </si>
  <si>
    <t>MŠ Šafárikova m.r.o. od 1.1.2014</t>
  </si>
  <si>
    <t>MŠ Šafáriková</t>
  </si>
  <si>
    <t>Projekty</t>
  </si>
  <si>
    <t>311</t>
  </si>
  <si>
    <t>Stavebná, bežná, súvislá a zimná údržba</t>
  </si>
  <si>
    <t>Spoluúčasť na škodových udalostiach</t>
  </si>
  <si>
    <t xml:space="preserve">MHSL m.r.o. - Stredisko Soblahov </t>
  </si>
  <si>
    <t>za energie: krytá plaváreň</t>
  </si>
  <si>
    <t>Kotolňa</t>
  </si>
  <si>
    <t>Slovenský zväz protifašistických bojovníkov - ZO Trenčín - 1</t>
  </si>
  <si>
    <t>Združenie kresťanských seniorov Slovenska, klub  Trenčín - mesto</t>
  </si>
  <si>
    <t>Okresná organizácia Jednoty dôchodcov na Slovensku v Trenčíne, z toho:</t>
  </si>
  <si>
    <t xml:space="preserve">   Jednota dôchodcov - ZO č.19</t>
  </si>
  <si>
    <t xml:space="preserve">   Jednota dôchodcov - ZO č.02</t>
  </si>
  <si>
    <t xml:space="preserve">   Jednota dôchodcov - ZO č.27</t>
  </si>
  <si>
    <t xml:space="preserve">   Jednota dôchodcov - ZO č.05</t>
  </si>
  <si>
    <t xml:space="preserve">   Jednota dôchodcov - ZO č.30</t>
  </si>
  <si>
    <t xml:space="preserve">   Jednota dôchodcov - ZO č.01</t>
  </si>
  <si>
    <t xml:space="preserve">   Jednota dôchodcov - ZO č.06</t>
  </si>
  <si>
    <t>Denné centrum seniorov - Záblatie</t>
  </si>
  <si>
    <t>Denné centrum seniorov - Istebník</t>
  </si>
  <si>
    <t>Denné centrum seniorov - Zlatovce</t>
  </si>
  <si>
    <t>Denné centrum seniorov - Mierové námestie</t>
  </si>
  <si>
    <t>Denné centrum seniorov - 28.októbra</t>
  </si>
  <si>
    <t>Denné centrum seniorov - Opatová</t>
  </si>
  <si>
    <t>Denné centrum seniorov - Kubra</t>
  </si>
  <si>
    <t>Denné centrum seniorov - Kubrica</t>
  </si>
  <si>
    <t>Refugium n.o. - Zvyšovanie kvality života seniorom v DSS, ZpS a pacientov v Hospici Milosrdných sestier v Trenčíne</t>
  </si>
  <si>
    <t>Poistné: Roznos výmerov</t>
  </si>
  <si>
    <t>Služby: Auditorská činnosť</t>
  </si>
  <si>
    <t>MHSL m.r.o. - Stredisko Brezina</t>
  </si>
  <si>
    <t>Povrch ulice Zlatovská</t>
  </si>
  <si>
    <t xml:space="preserve">  Program 2:   Propagácia a CR</t>
  </si>
  <si>
    <t>Prevod z rezervného fondu</t>
  </si>
  <si>
    <t xml:space="preserve">Spoluúčasť OPIS </t>
  </si>
  <si>
    <t xml:space="preserve">Softvér </t>
  </si>
  <si>
    <t>Služby: Roznos výmerov</t>
  </si>
  <si>
    <t>ŠJ pri MŠ Niva</t>
  </si>
  <si>
    <t xml:space="preserve">ZÁKLADNÉ ŠKOLY, ZARIADENIA PRE ZÁUJM. </t>
  </si>
  <si>
    <t>Verejné osvetlenie na Ul. Karpatská</t>
  </si>
  <si>
    <t>Nadácia EKOPOLIS -  Projekt TRENČÍN  si Ty</t>
  </si>
  <si>
    <t xml:space="preserve"> Ostatné príjmy</t>
  </si>
  <si>
    <t>PD- označenie častí mesta Trenčín</t>
  </si>
  <si>
    <t xml:space="preserve"> - Trenčianska nadácia - Človiečik na Korze, Benefičný koncert 2014</t>
  </si>
  <si>
    <t>Školenia</t>
  </si>
  <si>
    <t xml:space="preserve"> - Združenie HK miest a obcí SR</t>
  </si>
  <si>
    <t>Prop.a prezent.:Tlačoviny,suveníry,web a p.</t>
  </si>
  <si>
    <t>Služby:posudky,reklama,kolky,poistenie apod.</t>
  </si>
  <si>
    <t>PD - Cyklistické prep.Centrum - sídlisko Juh</t>
  </si>
  <si>
    <t xml:space="preserve">  - stravovanie - HEES Gastroslužby s.r.o.</t>
  </si>
  <si>
    <t xml:space="preserve">Energie: Elektrická energia, plyn, vodné stočné </t>
  </si>
  <si>
    <t>* - na preklenutie časového nesúladu medzi príjmami a výdavkami rozpočtu sa môže čerpať kontokorentný úver spolu vo výške  2 500 tis. € z ČSOB a.s. s tým, že do konca roka 2014 bude predmetný úver splatený</t>
  </si>
  <si>
    <t xml:space="preserve">513 002: Dočerpanie úveru zo SLSP </t>
  </si>
  <si>
    <t>Schválený rozpočet na rok 2014</t>
  </si>
  <si>
    <t>Schválený rozpočet 2014 - bežné výdavky</t>
  </si>
  <si>
    <r>
      <t>Schválený 2014 -</t>
    </r>
    <r>
      <rPr>
        <b/>
        <sz val="8"/>
        <color indexed="9"/>
        <rFont val="Arial CE"/>
        <charset val="238"/>
      </rPr>
      <t xml:space="preserve"> kapitálové výdavky</t>
    </r>
  </si>
  <si>
    <t>Schválený rozpočet 2014 - spolu</t>
  </si>
  <si>
    <t xml:space="preserve">Schválený bežný rozpočet 2014 </t>
  </si>
  <si>
    <t xml:space="preserve">Schválený kapitálový rozpočet 2014 </t>
  </si>
  <si>
    <t xml:space="preserve">Schválený rozpočet 2014 </t>
  </si>
  <si>
    <t xml:space="preserve"> - Klub vojenskej histórie - Dukliansky priesmyk</t>
  </si>
  <si>
    <t>PD - rozšírenie cintorína Opatová</t>
  </si>
  <si>
    <t>PD - VO ul. Kyjevská (na ul.M.Bela, za KS Aktivity)</t>
  </si>
  <si>
    <t>VO ul. Kyjevská (na ul. M.Bela, za KS Aktivity)</t>
  </si>
  <si>
    <t>Chodník pre chodcov Biskupická</t>
  </si>
  <si>
    <t>Povrch MK Kuzmányho, Moyzesova, Kmeťova</t>
  </si>
  <si>
    <t>Povrch MK Slnečné nám.</t>
  </si>
  <si>
    <t>Povrch MK sídl.Noviny</t>
  </si>
  <si>
    <t>Povrch MK Nozdrkovce</t>
  </si>
  <si>
    <t>Dokončenie MK Zelnica</t>
  </si>
  <si>
    <t>Pod Sokolice - rekonštrukcia chodníkov</t>
  </si>
  <si>
    <t>Ul.Opatovská - vybudovanie chodníka</t>
  </si>
  <si>
    <t>PD - Ul.Opatovská - vybudovanie chodníka</t>
  </si>
  <si>
    <t>MK Mníšna, 10.apríla, Mlynská, Opatovská</t>
  </si>
  <si>
    <t>PD - MK Mníšna, 10.apríla, Mlynská, Opatovská</t>
  </si>
  <si>
    <t>Križovatka ul.M.Bela a gen.Svobodu (rázcestie)</t>
  </si>
  <si>
    <t>PD - Križovatka ul.M.Bela a gen.Svobodu (rázcestie)</t>
  </si>
  <si>
    <t>Rekonšt.ul.Šafárikova a dobudovanie stat.dopravy</t>
  </si>
  <si>
    <t>PD - Rekonšt.ul.Šafárikova a dobudovanie stat.dopravy</t>
  </si>
  <si>
    <t>Ul. Halalovka - dobudovanie statickej dopravy</t>
  </si>
  <si>
    <t>PD - Ul. Halalovka - dobudovanie statickej dopravy</t>
  </si>
  <si>
    <t>Rekonštrukcia strechy (hospodársky pavilón)</t>
  </si>
  <si>
    <t>Rekonštrukcia soc.zariadenia, okien, vch.dverí</t>
  </si>
  <si>
    <t>Rekonštrukcia MŠ - rezerva</t>
  </si>
  <si>
    <t>Rekonštrukcia ZŠ - rezerva</t>
  </si>
  <si>
    <t>KS Kubrica - výmena okien, vchodových dverí</t>
  </si>
  <si>
    <t>Služby:poistenie,reklama,štúdie,posudky pod.</t>
  </si>
  <si>
    <t>711</t>
  </si>
  <si>
    <t>Návrh na Zmenu Programového rozpočtu Mesta Trenčín na rok 2014</t>
  </si>
  <si>
    <t>Návrh na zmenu  + / -</t>
  </si>
  <si>
    <t>Upravený rozpočet 2014</t>
  </si>
  <si>
    <t>Návrh na zmenu bežného rozpočtu       + / -</t>
  </si>
  <si>
    <t>Návrh na zmenu kapitálového rozpočtu       + / -</t>
  </si>
  <si>
    <t>Upravený rozpočet 2014         spolu</t>
  </si>
  <si>
    <t>Návrh na zmenu rozpočtu    +/-</t>
  </si>
  <si>
    <t>Upravený bežný rozpočet</t>
  </si>
  <si>
    <t>Návrh na zmenu rozpočtu +/-</t>
  </si>
  <si>
    <t>Upravený kapitálový rozpočet</t>
  </si>
  <si>
    <t>Granty</t>
  </si>
  <si>
    <t>Oprava a preplachtovanie pódia a stánkov</t>
  </si>
  <si>
    <t>Mobiliár - podujatia</t>
  </si>
  <si>
    <t>Monografia III.diel</t>
  </si>
  <si>
    <t>;</t>
  </si>
  <si>
    <t xml:space="preserve"> - pozemkov</t>
  </si>
  <si>
    <t>231</t>
  </si>
  <si>
    <t>príjem z predaja budov</t>
  </si>
  <si>
    <t>príjem z predaja bytov</t>
  </si>
  <si>
    <t>Aktualizácia PD - Vybudovanie chodníka na ul.Legionárska Biskupická</t>
  </si>
  <si>
    <t>Vstup do nemocnice, ul. Legionárská</t>
  </si>
  <si>
    <t>Podpora demokracie a aktivizácie mladých ľudí na ZŠ v Trenčíne</t>
  </si>
  <si>
    <t>Dotácie na šport a mládež</t>
  </si>
  <si>
    <t>Dotácia KC Aktivity, o.z.</t>
  </si>
  <si>
    <t>Dotácia KC Stred, o.z.</t>
  </si>
  <si>
    <t xml:space="preserve"> - ATYP o.z. - Splanekor</t>
  </si>
  <si>
    <t>Slovenský zväz telesne postihnutých-Zo č.17 - Krajské športové hry SZTP</t>
  </si>
  <si>
    <t>Voľba prezidenta</t>
  </si>
  <si>
    <t>Dotácia pre deti v hmotnej núdzi (ŠZŠI)</t>
  </si>
  <si>
    <t>Prídavky na deti</t>
  </si>
  <si>
    <t>001,007</t>
  </si>
  <si>
    <t>641</t>
  </si>
  <si>
    <t>ŠZŠI - Dotácia pre deti v hmotnej núdzi</t>
  </si>
  <si>
    <t>10.4.0.5.</t>
  </si>
  <si>
    <t>09.1.2.2.</t>
  </si>
  <si>
    <t>Pracovné rokovanie K8 v Trenčíne</t>
  </si>
</sst>
</file>

<file path=xl/styles.xml><?xml version="1.0" encoding="utf-8"?>
<styleSheet xmlns="http://schemas.openxmlformats.org/spreadsheetml/2006/main">
  <fonts count="103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i/>
      <sz val="8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i/>
      <sz val="12"/>
      <name val="Arial CE"/>
      <charset val="238"/>
    </font>
    <font>
      <b/>
      <sz val="10"/>
      <name val="Arial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charset val="238"/>
    </font>
    <font>
      <sz val="8"/>
      <color indexed="8"/>
      <name val="Arial CE"/>
      <family val="2"/>
      <charset val="238"/>
    </font>
    <font>
      <b/>
      <i/>
      <sz val="9"/>
      <name val="Arial CE"/>
      <charset val="238"/>
    </font>
    <font>
      <b/>
      <i/>
      <sz val="10"/>
      <name val="Arial CE"/>
      <family val="2"/>
      <charset val="238"/>
    </font>
    <font>
      <sz val="9"/>
      <name val="Arial CE"/>
      <charset val="238"/>
    </font>
    <font>
      <b/>
      <sz val="9"/>
      <color indexed="8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sz val="9"/>
      <name val="Times New Roman CE"/>
      <family val="1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b/>
      <sz val="11"/>
      <color indexed="9"/>
      <name val="Arial CE"/>
      <family val="2"/>
      <charset val="238"/>
    </font>
    <font>
      <sz val="10"/>
      <color indexed="9"/>
      <name val="Arial"/>
      <family val="2"/>
      <charset val="238"/>
    </font>
    <font>
      <b/>
      <sz val="8"/>
      <color indexed="9"/>
      <name val="Arial CE"/>
      <charset val="238"/>
    </font>
    <font>
      <b/>
      <sz val="14"/>
      <color indexed="56"/>
      <name val="Arial Black"/>
      <family val="2"/>
      <charset val="238"/>
    </font>
    <font>
      <b/>
      <sz val="14"/>
      <color indexed="9"/>
      <name val="Arial CE"/>
      <charset val="238"/>
    </font>
    <font>
      <b/>
      <sz val="11"/>
      <color indexed="9"/>
      <name val="Arial CE"/>
      <charset val="238"/>
    </font>
    <font>
      <b/>
      <sz val="12"/>
      <name val="Arial CE"/>
      <family val="2"/>
      <charset val="238"/>
    </font>
    <font>
      <sz val="8"/>
      <color indexed="9"/>
      <name val="Arial CE"/>
      <charset val="238"/>
    </font>
    <font>
      <b/>
      <sz val="22"/>
      <color indexed="18"/>
      <name val="Tahoma"/>
      <family val="2"/>
      <charset val="238"/>
    </font>
    <font>
      <sz val="9"/>
      <name val="Arial"/>
      <family val="2"/>
      <charset val="238"/>
    </font>
    <font>
      <sz val="10"/>
      <color indexed="10"/>
      <name val="Arial CE"/>
      <charset val="238"/>
    </font>
    <font>
      <b/>
      <sz val="12"/>
      <color indexed="9"/>
      <name val="Arial CE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  <font>
      <b/>
      <i/>
      <sz val="14"/>
      <color indexed="9"/>
      <name val="Arial CE"/>
      <family val="2"/>
      <charset val="238"/>
    </font>
    <font>
      <sz val="14"/>
      <color indexed="9"/>
      <name val="Arial"/>
      <family val="2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b/>
      <sz val="22"/>
      <color indexed="12"/>
      <name val="Tahoma"/>
      <family val="2"/>
      <charset val="238"/>
    </font>
    <font>
      <b/>
      <i/>
      <sz val="12"/>
      <color indexed="9"/>
      <name val="Arial CE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b/>
      <sz val="10"/>
      <color indexed="18"/>
      <name val="Arial CE"/>
      <charset val="238"/>
    </font>
    <font>
      <sz val="8"/>
      <color indexed="9"/>
      <name val="Arial CE"/>
      <family val="2"/>
      <charset val="238"/>
    </font>
    <font>
      <b/>
      <i/>
      <sz val="11"/>
      <color indexed="9"/>
      <name val="Arial CE"/>
      <family val="2"/>
      <charset val="238"/>
    </font>
    <font>
      <b/>
      <i/>
      <sz val="11"/>
      <color indexed="56"/>
      <name val="Arial CE"/>
      <family val="2"/>
      <charset val="238"/>
    </font>
    <font>
      <b/>
      <sz val="9"/>
      <color indexed="9"/>
      <name val="Arial CE"/>
      <charset val="238"/>
    </font>
    <font>
      <b/>
      <sz val="10"/>
      <color indexed="9"/>
      <name val="Arial CE"/>
      <family val="2"/>
      <charset val="238"/>
    </font>
    <font>
      <b/>
      <sz val="10"/>
      <color indexed="9"/>
      <name val="Arial CE"/>
      <charset val="238"/>
    </font>
    <font>
      <b/>
      <i/>
      <sz val="10"/>
      <color indexed="9"/>
      <name val="Arial CE"/>
      <family val="2"/>
      <charset val="238"/>
    </font>
    <font>
      <b/>
      <i/>
      <sz val="14"/>
      <color indexed="9"/>
      <name val="Arial CE"/>
      <family val="2"/>
      <charset val="238"/>
    </font>
    <font>
      <b/>
      <i/>
      <sz val="16"/>
      <color indexed="9"/>
      <name val="Arial CE"/>
      <family val="2"/>
      <charset val="238"/>
    </font>
    <font>
      <b/>
      <sz val="16"/>
      <color indexed="9"/>
      <name val="Arial CE"/>
      <family val="2"/>
      <charset val="238"/>
    </font>
    <font>
      <b/>
      <sz val="11"/>
      <color indexed="9"/>
      <name val="Arial CE"/>
      <charset val="238"/>
    </font>
    <font>
      <b/>
      <sz val="11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indexed="9"/>
      <name val="Arial CE"/>
      <charset val="238"/>
    </font>
    <font>
      <b/>
      <i/>
      <sz val="12"/>
      <color indexed="9"/>
      <name val="Arial CE"/>
      <charset val="238"/>
    </font>
    <font>
      <b/>
      <sz val="20"/>
      <color indexed="18"/>
      <name val="Arial CE"/>
      <family val="2"/>
      <charset val="238"/>
    </font>
    <font>
      <sz val="20"/>
      <color indexed="18"/>
      <name val="Arial CE"/>
      <family val="2"/>
      <charset val="238"/>
    </font>
    <font>
      <sz val="12"/>
      <color indexed="9"/>
      <name val="Arial"/>
      <family val="2"/>
      <charset val="238"/>
    </font>
    <font>
      <i/>
      <sz val="9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b/>
      <i/>
      <sz val="11"/>
      <color indexed="9"/>
      <name val="Arial CE"/>
      <charset val="238"/>
    </font>
    <font>
      <b/>
      <i/>
      <sz val="9"/>
      <color indexed="56"/>
      <name val="Arial"/>
      <family val="2"/>
      <charset val="238"/>
    </font>
    <font>
      <sz val="11"/>
      <color indexed="9"/>
      <name val="Arial"/>
      <family val="2"/>
      <charset val="238"/>
    </font>
    <font>
      <b/>
      <sz val="8"/>
      <color indexed="18"/>
      <name val="Tahoma"/>
      <family val="2"/>
      <charset val="238"/>
    </font>
    <font>
      <b/>
      <i/>
      <vertAlign val="superscript"/>
      <sz val="12"/>
      <color indexed="9"/>
      <name val="Arial CE"/>
      <family val="2"/>
      <charset val="238"/>
    </font>
    <font>
      <b/>
      <sz val="16"/>
      <color indexed="30"/>
      <name val="Arial Black"/>
      <family val="2"/>
      <charset val="238"/>
    </font>
    <font>
      <b/>
      <sz val="16"/>
      <color indexed="18"/>
      <name val="Tahoma"/>
      <family val="2"/>
      <charset val="238"/>
    </font>
    <font>
      <i/>
      <sz val="8"/>
      <name val="Arial CE"/>
      <charset val="238"/>
    </font>
    <font>
      <b/>
      <i/>
      <sz val="11"/>
      <name val="Arial CE"/>
      <charset val="238"/>
    </font>
    <font>
      <b/>
      <sz val="12"/>
      <color indexed="18"/>
      <name val="Tahoma"/>
      <family val="2"/>
      <charset val="238"/>
    </font>
    <font>
      <b/>
      <sz val="20"/>
      <color indexed="12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0"/>
      <name val="Arial CE"/>
      <charset val="238"/>
    </font>
    <font>
      <b/>
      <sz val="11"/>
      <color theme="0"/>
      <name val="Arial CE"/>
      <charset val="238"/>
    </font>
    <font>
      <b/>
      <i/>
      <sz val="12"/>
      <color theme="0"/>
      <name val="Arial CE"/>
      <family val="2"/>
      <charset val="238"/>
    </font>
    <font>
      <b/>
      <sz val="11"/>
      <color theme="0"/>
      <name val="Arial CE"/>
      <family val="2"/>
      <charset val="238"/>
    </font>
    <font>
      <b/>
      <sz val="8"/>
      <color theme="0"/>
      <name val="Arial"/>
      <family val="2"/>
      <charset val="238"/>
    </font>
    <font>
      <sz val="9"/>
      <color theme="0"/>
      <name val="Arial CE"/>
      <charset val="238"/>
    </font>
    <font>
      <sz val="9"/>
      <color theme="0"/>
      <name val="Arial CE"/>
      <family val="2"/>
      <charset val="238"/>
    </font>
    <font>
      <b/>
      <sz val="12"/>
      <color theme="0"/>
      <name val="Arial CE"/>
      <charset val="238"/>
    </font>
    <font>
      <b/>
      <sz val="10"/>
      <color rgb="FFFF0000"/>
      <name val="Arial CE"/>
      <charset val="238"/>
    </font>
    <font>
      <sz val="11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0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76" fillId="0" borderId="0"/>
    <xf numFmtId="0" fontId="31" fillId="0" borderId="0"/>
    <xf numFmtId="0" fontId="31" fillId="0" borderId="0"/>
    <xf numFmtId="0" fontId="31" fillId="0" borderId="0"/>
    <xf numFmtId="0" fontId="88" fillId="0" borderId="0"/>
  </cellStyleXfs>
  <cellXfs count="922">
    <xf numFmtId="0" fontId="0" fillId="0" borderId="0" xfId="0"/>
    <xf numFmtId="49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3" fillId="0" borderId="0" xfId="0" applyFont="1" applyFill="1" applyBorder="1"/>
    <xf numFmtId="49" fontId="3" fillId="0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3" fontId="0" fillId="0" borderId="0" xfId="0" applyNumberFormat="1"/>
    <xf numFmtId="0" fontId="4" fillId="2" borderId="2" xfId="0" applyFont="1" applyFill="1" applyBorder="1"/>
    <xf numFmtId="0" fontId="25" fillId="0" borderId="1" xfId="0" applyFont="1" applyBorder="1"/>
    <xf numFmtId="0" fontId="29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0" fillId="0" borderId="0" xfId="0" applyBorder="1"/>
    <xf numFmtId="3" fontId="4" fillId="0" borderId="0" xfId="0" applyNumberFormat="1" applyFont="1" applyFill="1" applyBorder="1" applyAlignment="1">
      <alignment horizontal="right"/>
    </xf>
    <xf numFmtId="0" fontId="21" fillId="3" borderId="1" xfId="0" applyFont="1" applyFill="1" applyBorder="1" applyAlignment="1">
      <alignment horizontal="center"/>
    </xf>
    <xf numFmtId="0" fontId="30" fillId="3" borderId="5" xfId="0" applyFont="1" applyFill="1" applyBorder="1" applyAlignment="1"/>
    <xf numFmtId="0" fontId="1" fillId="4" borderId="6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30" fillId="3" borderId="7" xfId="0" applyFont="1" applyFill="1" applyBorder="1" applyAlignment="1"/>
    <xf numFmtId="0" fontId="1" fillId="4" borderId="8" xfId="0" applyFont="1" applyFill="1" applyBorder="1" applyAlignment="1">
      <alignment horizontal="center"/>
    </xf>
    <xf numFmtId="0" fontId="0" fillId="0" borderId="0" xfId="0" applyFill="1" applyBorder="1"/>
    <xf numFmtId="49" fontId="3" fillId="0" borderId="1" xfId="0" applyNumberFormat="1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/>
    </xf>
    <xf numFmtId="0" fontId="30" fillId="3" borderId="10" xfId="0" applyFont="1" applyFill="1" applyBorder="1" applyAlignment="1"/>
    <xf numFmtId="49" fontId="4" fillId="5" borderId="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Border="1"/>
    <xf numFmtId="0" fontId="4" fillId="2" borderId="7" xfId="0" applyFont="1" applyFill="1" applyBorder="1"/>
    <xf numFmtId="0" fontId="8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3" fillId="0" borderId="7" xfId="0" applyFont="1" applyFill="1" applyBorder="1"/>
    <xf numFmtId="49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7" fillId="2" borderId="7" xfId="0" applyFont="1" applyFill="1" applyBorder="1"/>
    <xf numFmtId="0" fontId="3" fillId="2" borderId="7" xfId="0" applyFont="1" applyFill="1" applyBorder="1"/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8" fillId="0" borderId="7" xfId="0" applyFont="1" applyBorder="1"/>
    <xf numFmtId="0" fontId="3" fillId="0" borderId="7" xfId="0" applyFont="1" applyBorder="1"/>
    <xf numFmtId="49" fontId="4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18" fillId="0" borderId="7" xfId="0" applyFont="1" applyFill="1" applyBorder="1"/>
    <xf numFmtId="49" fontId="19" fillId="2" borderId="3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0" fontId="4" fillId="0" borderId="7" xfId="0" applyFont="1" applyBorder="1"/>
    <xf numFmtId="0" fontId="20" fillId="0" borderId="7" xfId="0" applyFont="1" applyBorder="1"/>
    <xf numFmtId="0" fontId="3" fillId="0" borderId="5" xfId="0" applyFont="1" applyBorder="1"/>
    <xf numFmtId="49" fontId="4" fillId="2" borderId="13" xfId="0" applyNumberFormat="1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/>
    </xf>
    <xf numFmtId="49" fontId="19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18" fillId="0" borderId="5" xfId="0" applyFont="1" applyBorder="1"/>
    <xf numFmtId="0" fontId="3" fillId="0" borderId="14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14" fillId="2" borderId="4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3" fillId="0" borderId="5" xfId="0" applyNumberFormat="1" applyFont="1" applyFill="1" applyBorder="1"/>
    <xf numFmtId="0" fontId="15" fillId="0" borderId="2" xfId="0" applyNumberFormat="1" applyFont="1" applyFill="1" applyBorder="1" applyAlignment="1">
      <alignment horizontal="center"/>
    </xf>
    <xf numFmtId="0" fontId="3" fillId="0" borderId="7" xfId="0" applyNumberFormat="1" applyFont="1" applyFill="1" applyBorder="1"/>
    <xf numFmtId="0" fontId="6" fillId="0" borderId="7" xfId="0" applyFont="1" applyFill="1" applyBorder="1"/>
    <xf numFmtId="0" fontId="6" fillId="2" borderId="5" xfId="0" applyFont="1" applyFill="1" applyBorder="1"/>
    <xf numFmtId="49" fontId="3" fillId="2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26" fillId="2" borderId="7" xfId="0" applyFont="1" applyFill="1" applyBorder="1"/>
    <xf numFmtId="0" fontId="20" fillId="0" borderId="5" xfId="0" applyFont="1" applyBorder="1"/>
    <xf numFmtId="49" fontId="19" fillId="2" borderId="13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5" fillId="0" borderId="0" xfId="0" applyFont="1"/>
    <xf numFmtId="0" fontId="0" fillId="2" borderId="0" xfId="0" applyFill="1" applyBorder="1"/>
    <xf numFmtId="0" fontId="53" fillId="6" borderId="6" xfId="0" applyFont="1" applyFill="1" applyBorder="1"/>
    <xf numFmtId="49" fontId="54" fillId="6" borderId="11" xfId="0" applyNumberFormat="1" applyFont="1" applyFill="1" applyBorder="1" applyAlignment="1">
      <alignment horizontal="center"/>
    </xf>
    <xf numFmtId="0" fontId="53" fillId="6" borderId="0" xfId="0" applyFont="1" applyFill="1" applyBorder="1"/>
    <xf numFmtId="0" fontId="53" fillId="6" borderId="11" xfId="0" applyFont="1" applyFill="1" applyBorder="1"/>
    <xf numFmtId="0" fontId="53" fillId="6" borderId="8" xfId="0" applyFont="1" applyFill="1" applyBorder="1"/>
    <xf numFmtId="49" fontId="54" fillId="6" borderId="15" xfId="0" applyNumberFormat="1" applyFont="1" applyFill="1" applyBorder="1" applyAlignment="1">
      <alignment horizontal="center"/>
    </xf>
    <xf numFmtId="49" fontId="54" fillId="6" borderId="16" xfId="0" applyNumberFormat="1" applyFont="1" applyFill="1" applyBorder="1" applyAlignment="1">
      <alignment horizontal="center"/>
    </xf>
    <xf numFmtId="0" fontId="55" fillId="6" borderId="17" xfId="0" applyFont="1" applyFill="1" applyBorder="1"/>
    <xf numFmtId="0" fontId="53" fillId="6" borderId="15" xfId="0" applyFont="1" applyFill="1" applyBorder="1"/>
    <xf numFmtId="3" fontId="14" fillId="0" borderId="0" xfId="0" applyNumberFormat="1" applyFont="1" applyFill="1" applyBorder="1" applyAlignment="1"/>
    <xf numFmtId="0" fontId="3" fillId="0" borderId="12" xfId="0" applyFont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7" fillId="2" borderId="2" xfId="0" applyFont="1" applyFill="1" applyBorder="1"/>
    <xf numFmtId="49" fontId="56" fillId="7" borderId="1" xfId="0" applyNumberFormat="1" applyFont="1" applyFill="1" applyBorder="1" applyAlignment="1">
      <alignment horizontal="center"/>
    </xf>
    <xf numFmtId="49" fontId="56" fillId="7" borderId="2" xfId="0" applyNumberFormat="1" applyFont="1" applyFill="1" applyBorder="1" applyAlignment="1">
      <alignment horizontal="center"/>
    </xf>
    <xf numFmtId="0" fontId="57" fillId="7" borderId="18" xfId="0" applyFont="1" applyFill="1" applyBorder="1"/>
    <xf numFmtId="0" fontId="3" fillId="2" borderId="19" xfId="0" applyFont="1" applyFill="1" applyBorder="1" applyAlignment="1">
      <alignment horizontal="center"/>
    </xf>
    <xf numFmtId="49" fontId="56" fillId="7" borderId="20" xfId="0" applyNumberFormat="1" applyFont="1" applyFill="1" applyBorder="1" applyAlignment="1">
      <alignment horizontal="center"/>
    </xf>
    <xf numFmtId="49" fontId="56" fillId="7" borderId="21" xfId="0" applyNumberFormat="1" applyFont="1" applyFill="1" applyBorder="1" applyAlignment="1">
      <alignment horizontal="center"/>
    </xf>
    <xf numFmtId="0" fontId="57" fillId="7" borderId="21" xfId="0" applyFont="1" applyFill="1" applyBorder="1"/>
    <xf numFmtId="0" fontId="2" fillId="2" borderId="22" xfId="0" applyFont="1" applyFill="1" applyBorder="1" applyAlignment="1">
      <alignment horizontal="center"/>
    </xf>
    <xf numFmtId="49" fontId="16" fillId="3" borderId="2" xfId="0" applyNumberFormat="1" applyFont="1" applyFill="1" applyBorder="1" applyAlignment="1">
      <alignment horizontal="center" vertical="center"/>
    </xf>
    <xf numFmtId="49" fontId="16" fillId="3" borderId="3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16" fillId="3" borderId="4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vertical="center"/>
    </xf>
    <xf numFmtId="0" fontId="38" fillId="3" borderId="7" xfId="0" applyFont="1" applyFill="1" applyBorder="1" applyAlignment="1">
      <alignment vertical="center"/>
    </xf>
    <xf numFmtId="0" fontId="39" fillId="8" borderId="17" xfId="0" applyFont="1" applyFill="1" applyBorder="1" applyAlignment="1"/>
    <xf numFmtId="3" fontId="6" fillId="0" borderId="0" xfId="0" applyNumberFormat="1" applyFont="1" applyFill="1" applyBorder="1" applyAlignment="1"/>
    <xf numFmtId="3" fontId="19" fillId="0" borderId="0" xfId="0" applyNumberFormat="1" applyFont="1" applyFill="1" applyBorder="1" applyAlignment="1">
      <alignment vertical="center"/>
    </xf>
    <xf numFmtId="49" fontId="5" fillId="2" borderId="20" xfId="0" applyNumberFormat="1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2" borderId="21" xfId="0" applyNumberFormat="1" applyFont="1" applyFill="1" applyBorder="1" applyAlignment="1">
      <alignment horizontal="center"/>
    </xf>
    <xf numFmtId="0" fontId="3" fillId="0" borderId="23" xfId="0" applyFont="1" applyBorder="1"/>
    <xf numFmtId="0" fontId="21" fillId="9" borderId="5" xfId="0" applyFont="1" applyFill="1" applyBorder="1"/>
    <xf numFmtId="0" fontId="16" fillId="9" borderId="7" xfId="0" applyFont="1" applyFill="1" applyBorder="1"/>
    <xf numFmtId="49" fontId="62" fillId="7" borderId="9" xfId="0" applyNumberFormat="1" applyFont="1" applyFill="1" applyBorder="1" applyAlignment="1">
      <alignment horizontal="center"/>
    </xf>
    <xf numFmtId="49" fontId="62" fillId="7" borderId="24" xfId="0" applyNumberFormat="1" applyFont="1" applyFill="1" applyBorder="1" applyAlignment="1">
      <alignment horizontal="center"/>
    </xf>
    <xf numFmtId="49" fontId="60" fillId="7" borderId="24" xfId="0" applyNumberFormat="1" applyFont="1" applyFill="1" applyBorder="1" applyAlignment="1">
      <alignment horizontal="center"/>
    </xf>
    <xf numFmtId="0" fontId="63" fillId="7" borderId="10" xfId="0" applyFont="1" applyFill="1" applyBorder="1"/>
    <xf numFmtId="0" fontId="11" fillId="2" borderId="5" xfId="0" applyFont="1" applyFill="1" applyBorder="1" applyAlignment="1"/>
    <xf numFmtId="0" fontId="31" fillId="0" borderId="0" xfId="0" applyFont="1"/>
    <xf numFmtId="0" fontId="0" fillId="2" borderId="25" xfId="0" applyFill="1" applyBorder="1"/>
    <xf numFmtId="3" fontId="14" fillId="0" borderId="10" xfId="0" applyNumberFormat="1" applyFont="1" applyFill="1" applyBorder="1" applyAlignment="1"/>
    <xf numFmtId="3" fontId="6" fillId="0" borderId="10" xfId="0" applyNumberFormat="1" applyFont="1" applyFill="1" applyBorder="1" applyAlignment="1"/>
    <xf numFmtId="0" fontId="17" fillId="2" borderId="26" xfId="0" applyFont="1" applyFill="1" applyBorder="1" applyAlignment="1"/>
    <xf numFmtId="49" fontId="4" fillId="0" borderId="4" xfId="0" applyNumberFormat="1" applyFont="1" applyFill="1" applyBorder="1" applyAlignment="1">
      <alignment horizontal="center"/>
    </xf>
    <xf numFmtId="0" fontId="36" fillId="8" borderId="27" xfId="0" applyFont="1" applyFill="1" applyBorder="1" applyAlignment="1">
      <alignment horizontal="left" vertical="center"/>
    </xf>
    <xf numFmtId="0" fontId="10" fillId="3" borderId="5" xfId="0" applyFont="1" applyFill="1" applyBorder="1" applyAlignment="1"/>
    <xf numFmtId="0" fontId="10" fillId="3" borderId="7" xfId="0" applyFont="1" applyFill="1" applyBorder="1" applyAlignment="1"/>
    <xf numFmtId="0" fontId="45" fillId="10" borderId="28" xfId="0" applyFont="1" applyFill="1" applyBorder="1" applyAlignment="1"/>
    <xf numFmtId="0" fontId="44" fillId="10" borderId="7" xfId="0" applyFont="1" applyFill="1" applyBorder="1" applyAlignment="1"/>
    <xf numFmtId="0" fontId="3" fillId="11" borderId="2" xfId="0" applyFont="1" applyFill="1" applyBorder="1" applyAlignment="1">
      <alignment horizontal="center"/>
    </xf>
    <xf numFmtId="49" fontId="4" fillId="11" borderId="3" xfId="0" applyNumberFormat="1" applyFont="1" applyFill="1" applyBorder="1" applyAlignment="1">
      <alignment horizontal="center"/>
    </xf>
    <xf numFmtId="3" fontId="4" fillId="11" borderId="0" xfId="0" applyNumberFormat="1" applyFont="1" applyFill="1" applyBorder="1" applyAlignment="1">
      <alignment horizontal="right"/>
    </xf>
    <xf numFmtId="0" fontId="0" fillId="11" borderId="0" xfId="0" applyFill="1"/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3" fontId="23" fillId="11" borderId="29" xfId="0" applyNumberFormat="1" applyFont="1" applyFill="1" applyBorder="1"/>
    <xf numFmtId="3" fontId="23" fillId="11" borderId="30" xfId="0" applyNumberFormat="1" applyFont="1" applyFill="1" applyBorder="1"/>
    <xf numFmtId="0" fontId="40" fillId="0" borderId="0" xfId="0" applyFont="1" applyBorder="1" applyAlignment="1"/>
    <xf numFmtId="0" fontId="3" fillId="11" borderId="24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3" fontId="4" fillId="11" borderId="10" xfId="0" applyNumberFormat="1" applyFont="1" applyFill="1" applyBorder="1" applyAlignment="1">
      <alignment horizontal="right"/>
    </xf>
    <xf numFmtId="3" fontId="23" fillId="11" borderId="31" xfId="0" applyNumberFormat="1" applyFont="1" applyFill="1" applyBorder="1"/>
    <xf numFmtId="3" fontId="23" fillId="11" borderId="14" xfId="0" applyNumberFormat="1" applyFont="1" applyFill="1" applyBorder="1" applyAlignment="1">
      <alignment horizontal="right"/>
    </xf>
    <xf numFmtId="3" fontId="23" fillId="11" borderId="32" xfId="0" applyNumberFormat="1" applyFont="1" applyFill="1" applyBorder="1" applyAlignment="1">
      <alignment horizontal="right"/>
    </xf>
    <xf numFmtId="3" fontId="23" fillId="11" borderId="33" xfId="0" applyNumberFormat="1" applyFont="1" applyFill="1" applyBorder="1" applyAlignment="1">
      <alignment horizontal="right"/>
    </xf>
    <xf numFmtId="0" fontId="2" fillId="11" borderId="2" xfId="0" applyFont="1" applyFill="1" applyBorder="1" applyAlignment="1">
      <alignment horizontal="center"/>
    </xf>
    <xf numFmtId="49" fontId="14" fillId="11" borderId="3" xfId="0" applyNumberFormat="1" applyFont="1" applyFill="1" applyBorder="1" applyAlignment="1">
      <alignment horizontal="center"/>
    </xf>
    <xf numFmtId="3" fontId="6" fillId="11" borderId="14" xfId="0" applyNumberFormat="1" applyFont="1" applyFill="1" applyBorder="1" applyAlignment="1">
      <alignment horizontal="right"/>
    </xf>
    <xf numFmtId="3" fontId="14" fillId="11" borderId="0" xfId="0" applyNumberFormat="1" applyFont="1" applyFill="1" applyBorder="1" applyAlignment="1">
      <alignment horizontal="right"/>
    </xf>
    <xf numFmtId="49" fontId="14" fillId="11" borderId="7" xfId="0" applyNumberFormat="1" applyFont="1" applyFill="1" applyBorder="1" applyAlignment="1">
      <alignment horizontal="center"/>
    </xf>
    <xf numFmtId="0" fontId="9" fillId="5" borderId="26" xfId="0" applyFont="1" applyFill="1" applyBorder="1" applyAlignment="1"/>
    <xf numFmtId="3" fontId="4" fillId="11" borderId="7" xfId="0" applyNumberFormat="1" applyFont="1" applyFill="1" applyBorder="1" applyAlignment="1">
      <alignment horizontal="right"/>
    </xf>
    <xf numFmtId="0" fontId="2" fillId="11" borderId="3" xfId="0" applyFont="1" applyFill="1" applyBorder="1" applyAlignment="1">
      <alignment horizontal="center"/>
    </xf>
    <xf numFmtId="3" fontId="6" fillId="11" borderId="30" xfId="0" applyNumberFormat="1" applyFont="1" applyFill="1" applyBorder="1"/>
    <xf numFmtId="0" fontId="31" fillId="11" borderId="0" xfId="0" applyFont="1" applyFill="1"/>
    <xf numFmtId="49" fontId="14" fillId="5" borderId="3" xfId="0" applyNumberFormat="1" applyFont="1" applyFill="1" applyBorder="1" applyAlignment="1">
      <alignment horizontal="center"/>
    </xf>
    <xf numFmtId="0" fontId="11" fillId="0" borderId="0" xfId="0" applyFont="1"/>
    <xf numFmtId="0" fontId="14" fillId="11" borderId="3" xfId="0" applyFont="1" applyFill="1" applyBorder="1" applyAlignment="1">
      <alignment horizontal="center"/>
    </xf>
    <xf numFmtId="49" fontId="14" fillId="12" borderId="3" xfId="0" applyNumberFormat="1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3" fontId="23" fillId="11" borderId="12" xfId="0" applyNumberFormat="1" applyFont="1" applyFill="1" applyBorder="1" applyAlignment="1">
      <alignment horizontal="right"/>
    </xf>
    <xf numFmtId="0" fontId="3" fillId="11" borderId="7" xfId="0" applyFont="1" applyFill="1" applyBorder="1" applyAlignment="1">
      <alignment horizontal="center"/>
    </xf>
    <xf numFmtId="3" fontId="23" fillId="11" borderId="34" xfId="0" applyNumberFormat="1" applyFont="1" applyFill="1" applyBorder="1"/>
    <xf numFmtId="0" fontId="3" fillId="11" borderId="28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right"/>
    </xf>
    <xf numFmtId="0" fontId="8" fillId="2" borderId="7" xfId="0" applyFont="1" applyFill="1" applyBorder="1"/>
    <xf numFmtId="0" fontId="8" fillId="0" borderId="7" xfId="0" applyFont="1" applyBorder="1"/>
    <xf numFmtId="49" fontId="14" fillId="11" borderId="28" xfId="0" applyNumberFormat="1" applyFont="1" applyFill="1" applyBorder="1" applyAlignment="1">
      <alignment horizontal="center"/>
    </xf>
    <xf numFmtId="3" fontId="9" fillId="11" borderId="29" xfId="0" applyNumberFormat="1" applyFont="1" applyFill="1" applyBorder="1"/>
    <xf numFmtId="3" fontId="28" fillId="11" borderId="29" xfId="0" applyNumberFormat="1" applyFont="1" applyFill="1" applyBorder="1"/>
    <xf numFmtId="3" fontId="28" fillId="11" borderId="30" xfId="0" applyNumberFormat="1" applyFont="1" applyFill="1" applyBorder="1"/>
    <xf numFmtId="49" fontId="4" fillId="11" borderId="28" xfId="0" applyNumberFormat="1" applyFont="1" applyFill="1" applyBorder="1" applyAlignment="1">
      <alignment horizontal="center"/>
    </xf>
    <xf numFmtId="49" fontId="45" fillId="11" borderId="3" xfId="0" applyNumberFormat="1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3" fontId="0" fillId="11" borderId="0" xfId="0" applyNumberFormat="1" applyFill="1"/>
    <xf numFmtId="0" fontId="48" fillId="8" borderId="35" xfId="0" applyFont="1" applyFill="1" applyBorder="1" applyAlignment="1">
      <alignment horizontal="left" vertical="center"/>
    </xf>
    <xf numFmtId="0" fontId="6" fillId="5" borderId="26" xfId="0" applyFont="1" applyFill="1" applyBorder="1" applyAlignment="1"/>
    <xf numFmtId="0" fontId="9" fillId="5" borderId="26" xfId="0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center"/>
    </xf>
    <xf numFmtId="49" fontId="4" fillId="12" borderId="3" xfId="0" applyNumberFormat="1" applyFont="1" applyFill="1" applyBorder="1" applyAlignment="1">
      <alignment horizontal="center"/>
    </xf>
    <xf numFmtId="49" fontId="4" fillId="11" borderId="7" xfId="0" applyNumberFormat="1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3" fontId="4" fillId="11" borderId="5" xfId="0" applyNumberFormat="1" applyFont="1" applyFill="1" applyBorder="1" applyAlignment="1">
      <alignment horizontal="right"/>
    </xf>
    <xf numFmtId="49" fontId="4" fillId="11" borderId="2" xfId="0" applyNumberFormat="1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9" fontId="5" fillId="11" borderId="3" xfId="0" applyNumberFormat="1" applyFont="1" applyFill="1" applyBorder="1" applyAlignment="1">
      <alignment horizontal="center"/>
    </xf>
    <xf numFmtId="49" fontId="3" fillId="11" borderId="2" xfId="0" applyNumberFormat="1" applyFont="1" applyFill="1" applyBorder="1" applyAlignment="1">
      <alignment horizontal="center"/>
    </xf>
    <xf numFmtId="0" fontId="16" fillId="11" borderId="7" xfId="0" applyFont="1" applyFill="1" applyBorder="1"/>
    <xf numFmtId="0" fontId="6" fillId="0" borderId="7" xfId="0" applyFont="1" applyBorder="1"/>
    <xf numFmtId="0" fontId="16" fillId="9" borderId="0" xfId="0" applyFont="1" applyFill="1" applyBorder="1"/>
    <xf numFmtId="49" fontId="14" fillId="2" borderId="36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4" fillId="2" borderId="37" xfId="0" applyNumberFormat="1" applyFont="1" applyFill="1" applyBorder="1" applyAlignment="1">
      <alignment horizontal="center"/>
    </xf>
    <xf numFmtId="0" fontId="7" fillId="2" borderId="10" xfId="0" applyFont="1" applyFill="1" applyBorder="1"/>
    <xf numFmtId="0" fontId="3" fillId="4" borderId="15" xfId="0" applyFont="1" applyFill="1" applyBorder="1" applyAlignment="1"/>
    <xf numFmtId="0" fontId="39" fillId="8" borderId="15" xfId="0" applyFont="1" applyFill="1" applyBorder="1" applyAlignment="1"/>
    <xf numFmtId="0" fontId="3" fillId="3" borderId="2" xfId="0" applyFont="1" applyFill="1" applyBorder="1" applyAlignment="1"/>
    <xf numFmtId="0" fontId="23" fillId="11" borderId="2" xfId="0" applyFont="1" applyFill="1" applyBorder="1"/>
    <xf numFmtId="0" fontId="3" fillId="3" borderId="4" xfId="0" applyFont="1" applyFill="1" applyBorder="1" applyAlignment="1"/>
    <xf numFmtId="0" fontId="3" fillId="3" borderId="24" xfId="0" applyFont="1" applyFill="1" applyBorder="1" applyAlignment="1"/>
    <xf numFmtId="3" fontId="52" fillId="13" borderId="8" xfId="0" applyNumberFormat="1" applyFont="1" applyFill="1" applyBorder="1" applyAlignment="1">
      <alignment vertical="center"/>
    </xf>
    <xf numFmtId="3" fontId="37" fillId="13" borderId="12" xfId="0" applyNumberFormat="1" applyFont="1" applyFill="1" applyBorder="1" applyAlignment="1"/>
    <xf numFmtId="0" fontId="10" fillId="3" borderId="10" xfId="0" applyFont="1" applyFill="1" applyBorder="1" applyAlignment="1"/>
    <xf numFmtId="49" fontId="4" fillId="14" borderId="3" xfId="0" applyNumberFormat="1" applyFont="1" applyFill="1" applyBorder="1" applyAlignment="1">
      <alignment horizontal="center"/>
    </xf>
    <xf numFmtId="3" fontId="37" fillId="13" borderId="14" xfId="0" applyNumberFormat="1" applyFont="1" applyFill="1" applyBorder="1" applyAlignment="1"/>
    <xf numFmtId="0" fontId="6" fillId="11" borderId="2" xfId="0" applyFont="1" applyFill="1" applyBorder="1"/>
    <xf numFmtId="0" fontId="23" fillId="11" borderId="24" xfId="0" applyFont="1" applyFill="1" applyBorder="1"/>
    <xf numFmtId="0" fontId="39" fillId="8" borderId="38" xfId="0" applyFont="1" applyFill="1" applyBorder="1" applyAlignment="1"/>
    <xf numFmtId="0" fontId="23" fillId="11" borderId="4" xfId="0" applyFont="1" applyFill="1" applyBorder="1"/>
    <xf numFmtId="0" fontId="6" fillId="11" borderId="4" xfId="0" applyFont="1" applyFill="1" applyBorder="1"/>
    <xf numFmtId="0" fontId="9" fillId="14" borderId="26" xfId="0" applyFont="1" applyFill="1" applyBorder="1" applyAlignment="1">
      <alignment horizontal="left"/>
    </xf>
    <xf numFmtId="0" fontId="9" fillId="14" borderId="5" xfId="0" applyFont="1" applyFill="1" applyBorder="1" applyAlignment="1">
      <alignment horizontal="left"/>
    </xf>
    <xf numFmtId="0" fontId="9" fillId="14" borderId="4" xfId="0" applyFont="1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3" fontId="6" fillId="14" borderId="29" xfId="0" applyNumberFormat="1" applyFont="1" applyFill="1" applyBorder="1"/>
    <xf numFmtId="3" fontId="6" fillId="14" borderId="39" xfId="0" applyNumberFormat="1" applyFont="1" applyFill="1" applyBorder="1"/>
    <xf numFmtId="0" fontId="2" fillId="11" borderId="1" xfId="0" applyFont="1" applyFill="1" applyBorder="1" applyAlignment="1">
      <alignment horizontal="center"/>
    </xf>
    <xf numFmtId="0" fontId="3" fillId="11" borderId="36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74" fillId="11" borderId="2" xfId="0" applyFont="1" applyFill="1" applyBorder="1"/>
    <xf numFmtId="3" fontId="28" fillId="11" borderId="34" xfId="0" applyNumberFormat="1" applyFont="1" applyFill="1" applyBorder="1"/>
    <xf numFmtId="3" fontId="28" fillId="11" borderId="31" xfId="0" applyNumberFormat="1" applyFont="1" applyFill="1" applyBorder="1"/>
    <xf numFmtId="0" fontId="14" fillId="14" borderId="26" xfId="0" applyFont="1" applyFill="1" applyBorder="1" applyAlignment="1"/>
    <xf numFmtId="0" fontId="9" fillId="14" borderId="26" xfId="0" applyFont="1" applyFill="1" applyBorder="1" applyAlignment="1"/>
    <xf numFmtId="0" fontId="9" fillId="14" borderId="4" xfId="0" applyFont="1" applyFill="1" applyBorder="1" applyAlignment="1"/>
    <xf numFmtId="0" fontId="4" fillId="11" borderId="9" xfId="0" applyFont="1" applyFill="1" applyBorder="1" applyAlignment="1">
      <alignment horizontal="center"/>
    </xf>
    <xf numFmtId="0" fontId="34" fillId="8" borderId="40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3" fillId="11" borderId="11" xfId="0" applyFont="1" applyFill="1" applyBorder="1"/>
    <xf numFmtId="0" fontId="6" fillId="12" borderId="2" xfId="0" applyFont="1" applyFill="1" applyBorder="1"/>
    <xf numFmtId="0" fontId="14" fillId="12" borderId="3" xfId="0" applyFont="1" applyFill="1" applyBorder="1" applyAlignment="1">
      <alignment horizontal="center"/>
    </xf>
    <xf numFmtId="0" fontId="6" fillId="12" borderId="4" xfId="0" applyFont="1" applyFill="1" applyBorder="1"/>
    <xf numFmtId="0" fontId="14" fillId="12" borderId="1" xfId="0" applyFont="1" applyFill="1" applyBorder="1" applyAlignment="1">
      <alignment horizontal="center"/>
    </xf>
    <xf numFmtId="0" fontId="9" fillId="12" borderId="28" xfId="0" applyFont="1" applyFill="1" applyBorder="1" applyAlignment="1"/>
    <xf numFmtId="0" fontId="9" fillId="12" borderId="2" xfId="0" applyFont="1" applyFill="1" applyBorder="1" applyAlignment="1"/>
    <xf numFmtId="3" fontId="28" fillId="11" borderId="41" xfId="0" applyNumberFormat="1" applyFont="1" applyFill="1" applyBorder="1"/>
    <xf numFmtId="0" fontId="4" fillId="12" borderId="26" xfId="0" applyFont="1" applyFill="1" applyBorder="1" applyAlignment="1"/>
    <xf numFmtId="0" fontId="9" fillId="12" borderId="26" xfId="0" applyFont="1" applyFill="1" applyBorder="1" applyAlignment="1"/>
    <xf numFmtId="0" fontId="9" fillId="12" borderId="4" xfId="0" applyFont="1" applyFill="1" applyBorder="1" applyAlignment="1"/>
    <xf numFmtId="3" fontId="28" fillId="12" borderId="29" xfId="0" applyNumberFormat="1" applyFont="1" applyFill="1" applyBorder="1"/>
    <xf numFmtId="0" fontId="43" fillId="8" borderId="27" xfId="0" applyFont="1" applyFill="1" applyBorder="1" applyAlignment="1">
      <alignment horizontal="left" vertical="center"/>
    </xf>
    <xf numFmtId="3" fontId="9" fillId="12" borderId="30" xfId="0" applyNumberFormat="1" applyFont="1" applyFill="1" applyBorder="1"/>
    <xf numFmtId="3" fontId="9" fillId="12" borderId="29" xfId="0" applyNumberFormat="1" applyFont="1" applyFill="1" applyBorder="1"/>
    <xf numFmtId="0" fontId="0" fillId="2" borderId="10" xfId="0" applyFill="1" applyBorder="1"/>
    <xf numFmtId="0" fontId="9" fillId="5" borderId="4" xfId="0" applyFont="1" applyFill="1" applyBorder="1" applyAlignment="1"/>
    <xf numFmtId="3" fontId="31" fillId="0" borderId="0" xfId="0" applyNumberFormat="1" applyFont="1"/>
    <xf numFmtId="0" fontId="74" fillId="11" borderId="24" xfId="0" applyFont="1" applyFill="1" applyBorder="1"/>
    <xf numFmtId="0" fontId="1" fillId="11" borderId="22" xfId="0" applyFont="1" applyFill="1" applyBorder="1" applyAlignment="1">
      <alignment horizontal="center"/>
    </xf>
    <xf numFmtId="3" fontId="11" fillId="0" borderId="0" xfId="0" applyNumberFormat="1" applyFont="1"/>
    <xf numFmtId="3" fontId="0" fillId="0" borderId="0" xfId="0" applyNumberFormat="1" applyBorder="1"/>
    <xf numFmtId="3" fontId="9" fillId="0" borderId="29" xfId="0" applyNumberFormat="1" applyFont="1" applyFill="1" applyBorder="1"/>
    <xf numFmtId="3" fontId="14" fillId="11" borderId="5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/>
    <xf numFmtId="3" fontId="14" fillId="0" borderId="5" xfId="0" applyNumberFormat="1" applyFont="1" applyFill="1" applyBorder="1" applyAlignment="1"/>
    <xf numFmtId="0" fontId="40" fillId="11" borderId="0" xfId="0" applyFont="1" applyFill="1" applyBorder="1" applyAlignment="1"/>
    <xf numFmtId="0" fontId="0" fillId="11" borderId="0" xfId="0" applyFill="1" applyBorder="1"/>
    <xf numFmtId="49" fontId="12" fillId="11" borderId="0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15" fillId="11" borderId="0" xfId="0" applyNumberFormat="1" applyFont="1" applyFill="1" applyBorder="1" applyAlignment="1">
      <alignment horizontal="center"/>
    </xf>
    <xf numFmtId="49" fontId="4" fillId="11" borderId="0" xfId="0" applyNumberFormat="1" applyFont="1" applyFill="1" applyBorder="1" applyAlignment="1">
      <alignment horizontal="center"/>
    </xf>
    <xf numFmtId="0" fontId="3" fillId="11" borderId="0" xfId="0" applyNumberFormat="1" applyFont="1" applyFill="1" applyBorder="1"/>
    <xf numFmtId="3" fontId="8" fillId="11" borderId="0" xfId="0" applyNumberFormat="1" applyFont="1" applyFill="1" applyBorder="1" applyAlignment="1">
      <alignment horizontal="right"/>
    </xf>
    <xf numFmtId="49" fontId="5" fillId="11" borderId="0" xfId="0" applyNumberFormat="1" applyFont="1" applyFill="1" applyBorder="1" applyAlignment="1">
      <alignment horizontal="center"/>
    </xf>
    <xf numFmtId="49" fontId="3" fillId="11" borderId="0" xfId="0" applyNumberFormat="1" applyFont="1" applyFill="1" applyBorder="1" applyAlignment="1">
      <alignment horizontal="center"/>
    </xf>
    <xf numFmtId="49" fontId="14" fillId="11" borderId="0" xfId="0" applyNumberFormat="1" applyFont="1" applyFill="1" applyBorder="1" applyAlignment="1">
      <alignment horizontal="center"/>
    </xf>
    <xf numFmtId="0" fontId="4" fillId="11" borderId="0" xfId="0" applyFont="1" applyFill="1" applyBorder="1"/>
    <xf numFmtId="0" fontId="3" fillId="11" borderId="0" xfId="0" applyFont="1" applyFill="1" applyBorder="1"/>
    <xf numFmtId="0" fontId="18" fillId="11" borderId="0" xfId="0" applyFont="1" applyFill="1" applyBorder="1"/>
    <xf numFmtId="3" fontId="30" fillId="11" borderId="0" xfId="0" applyNumberFormat="1" applyFont="1" applyFill="1" applyBorder="1"/>
    <xf numFmtId="3" fontId="9" fillId="11" borderId="30" xfId="0" applyNumberFormat="1" applyFont="1" applyFill="1" applyBorder="1"/>
    <xf numFmtId="49" fontId="14" fillId="15" borderId="3" xfId="0" applyNumberFormat="1" applyFont="1" applyFill="1" applyBorder="1" applyAlignment="1">
      <alignment horizontal="center"/>
    </xf>
    <xf numFmtId="49" fontId="4" fillId="15" borderId="3" xfId="0" applyNumberFormat="1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6" fillId="5" borderId="28" xfId="0" applyFont="1" applyFill="1" applyBorder="1" applyAlignment="1"/>
    <xf numFmtId="0" fontId="9" fillId="5" borderId="28" xfId="0" applyFont="1" applyFill="1" applyBorder="1" applyAlignment="1"/>
    <xf numFmtId="0" fontId="9" fillId="5" borderId="2" xfId="0" applyFont="1" applyFill="1" applyBorder="1" applyAlignment="1"/>
    <xf numFmtId="3" fontId="28" fillId="11" borderId="39" xfId="0" applyNumberFormat="1" applyFont="1" applyFill="1" applyBorder="1"/>
    <xf numFmtId="0" fontId="9" fillId="5" borderId="28" xfId="0" applyFont="1" applyFill="1" applyBorder="1" applyAlignment="1">
      <alignment horizontal="center"/>
    </xf>
    <xf numFmtId="3" fontId="6" fillId="12" borderId="30" xfId="0" applyNumberFormat="1" applyFont="1" applyFill="1" applyBorder="1"/>
    <xf numFmtId="3" fontId="6" fillId="0" borderId="30" xfId="0" applyNumberFormat="1" applyFont="1" applyFill="1" applyBorder="1"/>
    <xf numFmtId="0" fontId="22" fillId="11" borderId="0" xfId="0" applyFont="1" applyFill="1" applyBorder="1"/>
    <xf numFmtId="3" fontId="17" fillId="11" borderId="0" xfId="0" applyNumberFormat="1" applyFont="1" applyFill="1" applyBorder="1" applyAlignment="1">
      <alignment horizontal="right"/>
    </xf>
    <xf numFmtId="0" fontId="8" fillId="11" borderId="0" xfId="0" applyFont="1" applyFill="1" applyBorder="1" applyAlignment="1">
      <alignment horizontal="center"/>
    </xf>
    <xf numFmtId="0" fontId="42" fillId="11" borderId="0" xfId="0" applyFont="1" applyFill="1"/>
    <xf numFmtId="0" fontId="21" fillId="3" borderId="36" xfId="0" applyFont="1" applyFill="1" applyBorder="1" applyAlignment="1">
      <alignment horizontal="center"/>
    </xf>
    <xf numFmtId="0" fontId="10" fillId="3" borderId="43" xfId="0" applyFont="1" applyFill="1" applyBorder="1" applyAlignment="1"/>
    <xf numFmtId="0" fontId="30" fillId="3" borderId="43" xfId="0" applyFont="1" applyFill="1" applyBorder="1" applyAlignment="1"/>
    <xf numFmtId="0" fontId="3" fillId="3" borderId="37" xfId="0" applyFont="1" applyFill="1" applyBorder="1" applyAlignment="1"/>
    <xf numFmtId="3" fontId="14" fillId="0" borderId="43" xfId="0" applyNumberFormat="1" applyFont="1" applyFill="1" applyBorder="1" applyAlignment="1"/>
    <xf numFmtId="3" fontId="14" fillId="11" borderId="7" xfId="0" applyNumberFormat="1" applyFont="1" applyFill="1" applyBorder="1" applyAlignment="1">
      <alignment horizontal="right"/>
    </xf>
    <xf numFmtId="49" fontId="14" fillId="11" borderId="1" xfId="0" applyNumberFormat="1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6" fillId="16" borderId="2" xfId="0" applyFont="1" applyFill="1" applyBorder="1"/>
    <xf numFmtId="3" fontId="9" fillId="16" borderId="30" xfId="0" applyNumberFormat="1" applyFont="1" applyFill="1" applyBorder="1"/>
    <xf numFmtId="3" fontId="9" fillId="16" borderId="34" xfId="0" applyNumberFormat="1" applyFont="1" applyFill="1" applyBorder="1"/>
    <xf numFmtId="0" fontId="2" fillId="11" borderId="4" xfId="0" applyFont="1" applyFill="1" applyBorder="1" applyAlignment="1">
      <alignment horizontal="center"/>
    </xf>
    <xf numFmtId="49" fontId="4" fillId="11" borderId="1" xfId="0" applyNumberFormat="1" applyFont="1" applyFill="1" applyBorder="1" applyAlignment="1">
      <alignment horizontal="center"/>
    </xf>
    <xf numFmtId="0" fontId="6" fillId="11" borderId="24" xfId="0" applyFont="1" applyFill="1" applyBorder="1"/>
    <xf numFmtId="49" fontId="5" fillId="12" borderId="9" xfId="0" applyNumberFormat="1" applyFont="1" applyFill="1" applyBorder="1" applyAlignment="1">
      <alignment horizontal="center"/>
    </xf>
    <xf numFmtId="49" fontId="5" fillId="12" borderId="24" xfId="0" applyNumberFormat="1" applyFont="1" applyFill="1" applyBorder="1" applyAlignment="1">
      <alignment horizontal="center"/>
    </xf>
    <xf numFmtId="49" fontId="2" fillId="12" borderId="24" xfId="0" applyNumberFormat="1" applyFont="1" applyFill="1" applyBorder="1" applyAlignment="1">
      <alignment horizontal="center"/>
    </xf>
    <xf numFmtId="0" fontId="58" fillId="12" borderId="44" xfId="0" applyFont="1" applyFill="1" applyBorder="1"/>
    <xf numFmtId="0" fontId="3" fillId="12" borderId="10" xfId="0" applyFont="1" applyFill="1" applyBorder="1"/>
    <xf numFmtId="49" fontId="64" fillId="17" borderId="36" xfId="0" applyNumberFormat="1" applyFont="1" applyFill="1" applyBorder="1" applyAlignment="1">
      <alignment horizontal="center"/>
    </xf>
    <xf numFmtId="0" fontId="63" fillId="17" borderId="36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49" fontId="3" fillId="3" borderId="18" xfId="0" applyNumberFormat="1" applyFont="1" applyFill="1" applyBorder="1" applyAlignment="1">
      <alignment horizontal="center"/>
    </xf>
    <xf numFmtId="0" fontId="17" fillId="3" borderId="45" xfId="0" applyFont="1" applyFill="1" applyBorder="1"/>
    <xf numFmtId="49" fontId="65" fillId="17" borderId="36" xfId="0" applyNumberFormat="1" applyFont="1" applyFill="1" applyBorder="1" applyAlignment="1">
      <alignment horizontal="center"/>
    </xf>
    <xf numFmtId="0" fontId="63" fillId="17" borderId="24" xfId="0" applyFont="1" applyFill="1" applyBorder="1"/>
    <xf numFmtId="0" fontId="3" fillId="17" borderId="10" xfId="0" applyFont="1" applyFill="1" applyBorder="1"/>
    <xf numFmtId="0" fontId="1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49" fontId="4" fillId="11" borderId="13" xfId="0" applyNumberFormat="1" applyFont="1" applyFill="1" applyBorder="1" applyAlignment="1">
      <alignment horizontal="center"/>
    </xf>
    <xf numFmtId="49" fontId="14" fillId="11" borderId="13" xfId="0" applyNumberFormat="1" applyFont="1" applyFill="1" applyBorder="1" applyAlignment="1">
      <alignment horizontal="center"/>
    </xf>
    <xf numFmtId="0" fontId="6" fillId="11" borderId="11" xfId="0" applyFont="1" applyFill="1" applyBorder="1"/>
    <xf numFmtId="3" fontId="23" fillId="11" borderId="41" xfId="0" applyNumberFormat="1" applyFont="1" applyFill="1" applyBorder="1"/>
    <xf numFmtId="0" fontId="53" fillId="6" borderId="17" xfId="0" applyFont="1" applyFill="1" applyBorder="1"/>
    <xf numFmtId="0" fontId="57" fillId="7" borderId="46" xfId="0" applyFont="1" applyFill="1" applyBorder="1"/>
    <xf numFmtId="0" fontId="57" fillId="7" borderId="23" xfId="0" applyFont="1" applyFill="1" applyBorder="1"/>
    <xf numFmtId="49" fontId="3" fillId="3" borderId="47" xfId="0" applyNumberFormat="1" applyFont="1" applyFill="1" applyBorder="1" applyAlignment="1">
      <alignment horizontal="center"/>
    </xf>
    <xf numFmtId="3" fontId="14" fillId="11" borderId="48" xfId="0" applyNumberFormat="1" applyFont="1" applyFill="1" applyBorder="1" applyAlignment="1">
      <alignment horizontal="right"/>
    </xf>
    <xf numFmtId="3" fontId="45" fillId="15" borderId="29" xfId="0" applyNumberFormat="1" applyFont="1" applyFill="1" applyBorder="1"/>
    <xf numFmtId="3" fontId="45" fillId="0" borderId="0" xfId="0" applyNumberFormat="1" applyFont="1" applyFill="1" applyBorder="1" applyAlignment="1">
      <alignment horizontal="right"/>
    </xf>
    <xf numFmtId="3" fontId="45" fillId="5" borderId="29" xfId="0" applyNumberFormat="1" applyFont="1" applyFill="1" applyBorder="1"/>
    <xf numFmtId="3" fontId="49" fillId="0" borderId="0" xfId="0" applyNumberFormat="1" applyFont="1" applyFill="1" applyBorder="1" applyAlignment="1">
      <alignment horizontal="right"/>
    </xf>
    <xf numFmtId="3" fontId="45" fillId="11" borderId="0" xfId="0" applyNumberFormat="1" applyFont="1" applyFill="1" applyBorder="1" applyAlignment="1">
      <alignment horizontal="right"/>
    </xf>
    <xf numFmtId="3" fontId="45" fillId="15" borderId="39" xfId="0" applyNumberFormat="1" applyFont="1" applyFill="1" applyBorder="1"/>
    <xf numFmtId="3" fontId="9" fillId="11" borderId="0" xfId="0" applyNumberFormat="1" applyFont="1" applyFill="1" applyBorder="1" applyAlignment="1">
      <alignment horizontal="right"/>
    </xf>
    <xf numFmtId="3" fontId="9" fillId="11" borderId="7" xfId="0" applyNumberFormat="1" applyFont="1" applyFill="1" applyBorder="1" applyAlignment="1">
      <alignment horizontal="right"/>
    </xf>
    <xf numFmtId="3" fontId="28" fillId="11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3" fontId="28" fillId="11" borderId="5" xfId="0" applyNumberFormat="1" applyFont="1" applyFill="1" applyBorder="1" applyAlignment="1">
      <alignment horizontal="right"/>
    </xf>
    <xf numFmtId="3" fontId="9" fillId="11" borderId="5" xfId="0" applyNumberFormat="1" applyFont="1" applyFill="1" applyBorder="1" applyAlignment="1">
      <alignment horizontal="right"/>
    </xf>
    <xf numFmtId="3" fontId="49" fillId="11" borderId="0" xfId="0" applyNumberFormat="1" applyFont="1" applyFill="1" applyBorder="1" applyAlignment="1">
      <alignment horizontal="right"/>
    </xf>
    <xf numFmtId="3" fontId="28" fillId="11" borderId="7" xfId="0" applyNumberFormat="1" applyFont="1" applyFill="1" applyBorder="1" applyAlignment="1">
      <alignment horizontal="right"/>
    </xf>
    <xf numFmtId="3" fontId="28" fillId="11" borderId="48" xfId="0" applyNumberFormat="1" applyFont="1" applyFill="1" applyBorder="1" applyAlignment="1">
      <alignment horizontal="right"/>
    </xf>
    <xf numFmtId="3" fontId="45" fillId="15" borderId="30" xfId="0" applyNumberFormat="1" applyFont="1" applyFill="1" applyBorder="1"/>
    <xf numFmtId="3" fontId="45" fillId="15" borderId="34" xfId="0" applyNumberFormat="1" applyFont="1" applyFill="1" applyBorder="1"/>
    <xf numFmtId="3" fontId="45" fillId="0" borderId="0" xfId="0" applyNumberFormat="1" applyFont="1" applyFill="1" applyBorder="1" applyAlignment="1"/>
    <xf numFmtId="3" fontId="45" fillId="11" borderId="29" xfId="0" applyNumberFormat="1" applyFont="1" applyFill="1" applyBorder="1"/>
    <xf numFmtId="3" fontId="9" fillId="11" borderId="48" xfId="0" applyNumberFormat="1" applyFont="1" applyFill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3" fillId="4" borderId="11" xfId="0" applyFont="1" applyFill="1" applyBorder="1" applyAlignment="1"/>
    <xf numFmtId="3" fontId="9" fillId="0" borderId="0" xfId="0" applyNumberFormat="1" applyFont="1" applyFill="1" applyBorder="1" applyAlignment="1">
      <alignment horizontal="right"/>
    </xf>
    <xf numFmtId="3" fontId="28" fillId="0" borderId="5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0" fontId="9" fillId="5" borderId="1" xfId="0" applyFont="1" applyFill="1" applyBorder="1" applyAlignment="1"/>
    <xf numFmtId="0" fontId="3" fillId="18" borderId="3" xfId="0" applyFont="1" applyFill="1" applyBorder="1" applyAlignment="1">
      <alignment horizontal="center"/>
    </xf>
    <xf numFmtId="0" fontId="6" fillId="18" borderId="2" xfId="0" applyFont="1" applyFill="1" applyBorder="1"/>
    <xf numFmtId="3" fontId="14" fillId="18" borderId="0" xfId="0" applyNumberFormat="1" applyFont="1" applyFill="1" applyBorder="1" applyAlignment="1">
      <alignment horizontal="right"/>
    </xf>
    <xf numFmtId="3" fontId="9" fillId="18" borderId="29" xfId="0" applyNumberFormat="1" applyFont="1" applyFill="1" applyBorder="1"/>
    <xf numFmtId="3" fontId="4" fillId="18" borderId="0" xfId="0" applyNumberFormat="1" applyFont="1" applyFill="1" applyBorder="1" applyAlignment="1">
      <alignment horizontal="right"/>
    </xf>
    <xf numFmtId="3" fontId="9" fillId="18" borderId="30" xfId="0" applyNumberFormat="1" applyFont="1" applyFill="1" applyBorder="1"/>
    <xf numFmtId="0" fontId="3" fillId="11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23" fillId="0" borderId="30" xfId="0" applyNumberFormat="1" applyFont="1" applyFill="1" applyBorder="1"/>
    <xf numFmtId="0" fontId="23" fillId="0" borderId="2" xfId="0" applyFont="1" applyFill="1" applyBorder="1"/>
    <xf numFmtId="0" fontId="4" fillId="11" borderId="7" xfId="0" applyFont="1" applyFill="1" applyBorder="1" applyAlignment="1">
      <alignment horizontal="center"/>
    </xf>
    <xf numFmtId="0" fontId="23" fillId="11" borderId="1" xfId="0" applyFont="1" applyFill="1" applyBorder="1"/>
    <xf numFmtId="3" fontId="23" fillId="11" borderId="22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3" fontId="70" fillId="19" borderId="49" xfId="0" applyNumberFormat="1" applyFont="1" applyFill="1" applyBorder="1" applyAlignment="1">
      <alignment vertical="center"/>
    </xf>
    <xf numFmtId="3" fontId="61" fillId="19" borderId="34" xfId="0" applyNumberFormat="1" applyFont="1" applyFill="1" applyBorder="1" applyAlignment="1"/>
    <xf numFmtId="3" fontId="61" fillId="19" borderId="30" xfId="0" applyNumberFormat="1" applyFont="1" applyFill="1" applyBorder="1" applyAlignment="1"/>
    <xf numFmtId="3" fontId="89" fillId="19" borderId="29" xfId="0" applyNumberFormat="1" applyFont="1" applyFill="1" applyBorder="1"/>
    <xf numFmtId="3" fontId="61" fillId="19" borderId="31" xfId="0" applyNumberFormat="1" applyFont="1" applyFill="1" applyBorder="1" applyAlignment="1"/>
    <xf numFmtId="3" fontId="9" fillId="14" borderId="1" xfId="0" applyNumberFormat="1" applyFont="1" applyFill="1" applyBorder="1" applyAlignment="1">
      <alignment horizontal="right"/>
    </xf>
    <xf numFmtId="3" fontId="23" fillId="11" borderId="1" xfId="0" applyNumberFormat="1" applyFont="1" applyFill="1" applyBorder="1" applyAlignment="1">
      <alignment horizontal="right"/>
    </xf>
    <xf numFmtId="3" fontId="52" fillId="13" borderId="16" xfId="0" applyNumberFormat="1" applyFont="1" applyFill="1" applyBorder="1" applyAlignment="1">
      <alignment vertical="center"/>
    </xf>
    <xf numFmtId="3" fontId="37" fillId="13" borderId="3" xfId="0" applyNumberFormat="1" applyFont="1" applyFill="1" applyBorder="1" applyAlignment="1"/>
    <xf numFmtId="3" fontId="23" fillId="14" borderId="50" xfId="0" applyNumberFormat="1" applyFont="1" applyFill="1" applyBorder="1" applyAlignment="1">
      <alignment horizontal="right"/>
    </xf>
    <xf numFmtId="3" fontId="23" fillId="11" borderId="50" xfId="0" applyNumberFormat="1" applyFont="1" applyFill="1" applyBorder="1" applyAlignment="1">
      <alignment horizontal="right"/>
    </xf>
    <xf numFmtId="3" fontId="37" fillId="13" borderId="1" xfId="0" applyNumberFormat="1" applyFont="1" applyFill="1" applyBorder="1" applyAlignment="1"/>
    <xf numFmtId="3" fontId="23" fillId="11" borderId="3" xfId="0" applyNumberFormat="1" applyFont="1" applyFill="1" applyBorder="1" applyAlignment="1">
      <alignment horizontal="right"/>
    </xf>
    <xf numFmtId="3" fontId="49" fillId="11" borderId="50" xfId="0" applyNumberFormat="1" applyFont="1" applyFill="1" applyBorder="1" applyAlignment="1">
      <alignment horizontal="right"/>
    </xf>
    <xf numFmtId="3" fontId="37" fillId="13" borderId="36" xfId="0" applyNumberFormat="1" applyFont="1" applyFill="1" applyBorder="1" applyAlignment="1"/>
    <xf numFmtId="3" fontId="23" fillId="11" borderId="36" xfId="0" applyNumberFormat="1" applyFont="1" applyFill="1" applyBorder="1" applyAlignment="1">
      <alignment horizontal="right"/>
    </xf>
    <xf numFmtId="3" fontId="6" fillId="12" borderId="1" xfId="0" applyNumberFormat="1" applyFont="1" applyFill="1" applyBorder="1" applyAlignment="1">
      <alignment horizontal="right"/>
    </xf>
    <xf numFmtId="3" fontId="6" fillId="11" borderId="1" xfId="0" applyNumberFormat="1" applyFont="1" applyFill="1" applyBorder="1" applyAlignment="1">
      <alignment horizontal="right"/>
    </xf>
    <xf numFmtId="3" fontId="23" fillId="11" borderId="9" xfId="0" applyNumberFormat="1" applyFont="1" applyFill="1" applyBorder="1" applyAlignment="1">
      <alignment horizontal="right"/>
    </xf>
    <xf numFmtId="3" fontId="37" fillId="19" borderId="34" xfId="0" applyNumberFormat="1" applyFont="1" applyFill="1" applyBorder="1" applyAlignment="1"/>
    <xf numFmtId="3" fontId="37" fillId="19" borderId="30" xfId="0" applyNumberFormat="1" applyFont="1" applyFill="1" applyBorder="1" applyAlignment="1"/>
    <xf numFmtId="3" fontId="77" fillId="19" borderId="49" xfId="0" applyNumberFormat="1" applyFont="1" applyFill="1" applyBorder="1" applyAlignment="1">
      <alignment vertical="center"/>
    </xf>
    <xf numFmtId="3" fontId="59" fillId="13" borderId="3" xfId="0" applyNumberFormat="1" applyFont="1" applyFill="1" applyBorder="1" applyAlignment="1"/>
    <xf numFmtId="3" fontId="59" fillId="13" borderId="1" xfId="0" applyNumberFormat="1" applyFont="1" applyFill="1" applyBorder="1" applyAlignment="1"/>
    <xf numFmtId="3" fontId="59" fillId="13" borderId="36" xfId="0" applyNumberFormat="1" applyFont="1" applyFill="1" applyBorder="1" applyAlignment="1"/>
    <xf numFmtId="3" fontId="9" fillId="12" borderId="1" xfId="0" applyNumberFormat="1" applyFont="1" applyFill="1" applyBorder="1" applyAlignment="1">
      <alignment horizontal="right"/>
    </xf>
    <xf numFmtId="3" fontId="6" fillId="11" borderId="33" xfId="0" applyNumberFormat="1" applyFont="1" applyFill="1" applyBorder="1" applyAlignment="1">
      <alignment horizontal="right"/>
    </xf>
    <xf numFmtId="3" fontId="66" fillId="13" borderId="18" xfId="0" applyNumberFormat="1" applyFont="1" applyFill="1" applyBorder="1" applyAlignment="1"/>
    <xf numFmtId="3" fontId="6" fillId="11" borderId="50" xfId="0" applyNumberFormat="1" applyFont="1" applyFill="1" applyBorder="1" applyAlignment="1">
      <alignment horizontal="right"/>
    </xf>
    <xf numFmtId="3" fontId="66" fillId="13" borderId="1" xfId="0" applyNumberFormat="1" applyFont="1" applyFill="1" applyBorder="1" applyAlignment="1"/>
    <xf numFmtId="3" fontId="23" fillId="0" borderId="1" xfId="0" applyNumberFormat="1" applyFont="1" applyFill="1" applyBorder="1" applyAlignment="1">
      <alignment horizontal="right"/>
    </xf>
    <xf numFmtId="3" fontId="28" fillId="11" borderId="1" xfId="0" applyNumberFormat="1" applyFont="1" applyFill="1" applyBorder="1" applyAlignment="1">
      <alignment horizontal="right"/>
    </xf>
    <xf numFmtId="3" fontId="9" fillId="11" borderId="33" xfId="0" applyNumberFormat="1" applyFont="1" applyFill="1" applyBorder="1" applyAlignment="1">
      <alignment horizontal="right"/>
    </xf>
    <xf numFmtId="3" fontId="90" fillId="13" borderId="3" xfId="0" applyNumberFormat="1" applyFont="1" applyFill="1" applyBorder="1" applyAlignment="1"/>
    <xf numFmtId="3" fontId="9" fillId="14" borderId="50" xfId="0" applyNumberFormat="1" applyFont="1" applyFill="1" applyBorder="1" applyAlignment="1">
      <alignment horizontal="right"/>
    </xf>
    <xf numFmtId="3" fontId="9" fillId="11" borderId="50" xfId="0" applyNumberFormat="1" applyFont="1" applyFill="1" applyBorder="1" applyAlignment="1">
      <alignment horizontal="right"/>
    </xf>
    <xf numFmtId="3" fontId="6" fillId="14" borderId="50" xfId="0" applyNumberFormat="1" applyFont="1" applyFill="1" applyBorder="1" applyAlignment="1">
      <alignment horizontal="right"/>
    </xf>
    <xf numFmtId="3" fontId="23" fillId="14" borderId="1" xfId="0" applyNumberFormat="1" applyFont="1" applyFill="1" applyBorder="1" applyAlignment="1">
      <alignment horizontal="right"/>
    </xf>
    <xf numFmtId="3" fontId="6" fillId="18" borderId="1" xfId="0" applyNumberFormat="1" applyFont="1" applyFill="1" applyBorder="1" applyAlignment="1">
      <alignment horizontal="right"/>
    </xf>
    <xf numFmtId="3" fontId="52" fillId="13" borderId="51" xfId="0" applyNumberFormat="1" applyFont="1" applyFill="1" applyBorder="1" applyAlignment="1">
      <alignment vertical="center"/>
    </xf>
    <xf numFmtId="49" fontId="14" fillId="11" borderId="5" xfId="0" applyNumberFormat="1" applyFont="1" applyFill="1" applyBorder="1" applyAlignment="1">
      <alignment horizontal="center"/>
    </xf>
    <xf numFmtId="3" fontId="52" fillId="20" borderId="16" xfId="0" applyNumberFormat="1" applyFont="1" applyFill="1" applyBorder="1" applyAlignment="1">
      <alignment vertical="center"/>
    </xf>
    <xf numFmtId="3" fontId="66" fillId="20" borderId="18" xfId="0" applyNumberFormat="1" applyFont="1" applyFill="1" applyBorder="1" applyAlignment="1"/>
    <xf numFmtId="3" fontId="66" fillId="20" borderId="1" xfId="0" applyNumberFormat="1" applyFont="1" applyFill="1" applyBorder="1" applyAlignment="1"/>
    <xf numFmtId="3" fontId="66" fillId="20" borderId="9" xfId="0" applyNumberFormat="1" applyFont="1" applyFill="1" applyBorder="1" applyAlignment="1"/>
    <xf numFmtId="3" fontId="37" fillId="20" borderId="1" xfId="0" applyNumberFormat="1" applyFont="1" applyFill="1" applyBorder="1" applyAlignment="1"/>
    <xf numFmtId="3" fontId="66" fillId="20" borderId="3" xfId="0" applyNumberFormat="1" applyFont="1" applyFill="1" applyBorder="1" applyAlignment="1"/>
    <xf numFmtId="3" fontId="52" fillId="20" borderId="51" xfId="0" applyNumberFormat="1" applyFont="1" applyFill="1" applyBorder="1" applyAlignment="1">
      <alignment vertical="center"/>
    </xf>
    <xf numFmtId="3" fontId="66" fillId="20" borderId="36" xfId="0" applyNumberFormat="1" applyFont="1" applyFill="1" applyBorder="1" applyAlignment="1"/>
    <xf numFmtId="3" fontId="90" fillId="20" borderId="3" xfId="0" applyNumberFormat="1" applyFont="1" applyFill="1" applyBorder="1" applyAlignment="1"/>
    <xf numFmtId="0" fontId="1" fillId="0" borderId="52" xfId="0" applyFont="1" applyBorder="1" applyAlignment="1">
      <alignment horizontal="center"/>
    </xf>
    <xf numFmtId="0" fontId="43" fillId="8" borderId="53" xfId="0" applyFont="1" applyFill="1" applyBorder="1" applyAlignment="1">
      <alignment horizontal="left" vertical="center"/>
    </xf>
    <xf numFmtId="0" fontId="39" fillId="8" borderId="54" xfId="0" applyFont="1" applyFill="1" applyBorder="1" applyAlignment="1"/>
    <xf numFmtId="0" fontId="39" fillId="8" borderId="55" xfId="0" applyFont="1" applyFill="1" applyBorder="1" applyAlignment="1"/>
    <xf numFmtId="3" fontId="19" fillId="0" borderId="25" xfId="0" applyNumberFormat="1" applyFont="1" applyFill="1" applyBorder="1" applyAlignment="1">
      <alignment vertical="center"/>
    </xf>
    <xf numFmtId="3" fontId="52" fillId="20" borderId="56" xfId="0" applyNumberFormat="1" applyFont="1" applyFill="1" applyBorder="1" applyAlignment="1">
      <alignment vertical="center"/>
    </xf>
    <xf numFmtId="3" fontId="52" fillId="13" borderId="56" xfId="0" applyNumberFormat="1" applyFont="1" applyFill="1" applyBorder="1" applyAlignment="1">
      <alignment vertical="center"/>
    </xf>
    <xf numFmtId="3" fontId="70" fillId="19" borderId="57" xfId="0" applyNumberFormat="1" applyFont="1" applyFill="1" applyBorder="1" applyAlignment="1">
      <alignment vertical="center"/>
    </xf>
    <xf numFmtId="0" fontId="83" fillId="11" borderId="0" xfId="0" applyFont="1" applyFill="1" applyBorder="1" applyAlignment="1"/>
    <xf numFmtId="0" fontId="14" fillId="11" borderId="1" xfId="0" applyFont="1" applyFill="1" applyBorder="1" applyAlignment="1">
      <alignment horizontal="center"/>
    </xf>
    <xf numFmtId="0" fontId="3" fillId="21" borderId="12" xfId="0" applyFont="1" applyFill="1" applyBorder="1" applyAlignment="1">
      <alignment horizontal="center" vertical="center"/>
    </xf>
    <xf numFmtId="0" fontId="9" fillId="21" borderId="28" xfId="0" applyFont="1" applyFill="1" applyBorder="1" applyAlignment="1"/>
    <xf numFmtId="0" fontId="44" fillId="21" borderId="7" xfId="0" applyFont="1" applyFill="1" applyBorder="1" applyAlignment="1"/>
    <xf numFmtId="3" fontId="37" fillId="20" borderId="18" xfId="0" applyNumberFormat="1" applyFont="1" applyFill="1" applyBorder="1" applyAlignment="1"/>
    <xf numFmtId="3" fontId="45" fillId="2" borderId="1" xfId="0" applyNumberFormat="1" applyFont="1" applyFill="1" applyBorder="1" applyAlignment="1">
      <alignment horizontal="right"/>
    </xf>
    <xf numFmtId="3" fontId="45" fillId="5" borderId="1" xfId="0" applyNumberFormat="1" applyFont="1" applyFill="1" applyBorder="1" applyAlignment="1">
      <alignment horizontal="right"/>
    </xf>
    <xf numFmtId="3" fontId="45" fillId="15" borderId="1" xfId="0" applyNumberFormat="1" applyFont="1" applyFill="1" applyBorder="1" applyAlignment="1">
      <alignment horizontal="right"/>
    </xf>
    <xf numFmtId="3" fontId="45" fillId="5" borderId="3" xfId="0" applyNumberFormat="1" applyFont="1" applyFill="1" applyBorder="1" applyAlignment="1">
      <alignment horizontal="right"/>
    </xf>
    <xf numFmtId="3" fontId="45" fillId="11" borderId="33" xfId="0" applyNumberFormat="1" applyFont="1" applyFill="1" applyBorder="1" applyAlignment="1">
      <alignment horizontal="right"/>
    </xf>
    <xf numFmtId="3" fontId="45" fillId="5" borderId="33" xfId="0" applyNumberFormat="1" applyFont="1" applyFill="1" applyBorder="1" applyAlignment="1">
      <alignment horizontal="right"/>
    </xf>
    <xf numFmtId="3" fontId="49" fillId="5" borderId="33" xfId="0" applyNumberFormat="1" applyFont="1" applyFill="1" applyBorder="1" applyAlignment="1">
      <alignment horizontal="right"/>
    </xf>
    <xf numFmtId="3" fontId="45" fillId="15" borderId="33" xfId="0" applyNumberFormat="1" applyFont="1" applyFill="1" applyBorder="1" applyAlignment="1">
      <alignment horizontal="right"/>
    </xf>
    <xf numFmtId="3" fontId="49" fillId="15" borderId="33" xfId="0" applyNumberFormat="1" applyFont="1" applyFill="1" applyBorder="1" applyAlignment="1">
      <alignment horizontal="right"/>
    </xf>
    <xf numFmtId="3" fontId="9" fillId="11" borderId="1" xfId="0" applyNumberFormat="1" applyFont="1" applyFill="1" applyBorder="1" applyAlignment="1">
      <alignment horizontal="right"/>
    </xf>
    <xf numFmtId="3" fontId="6" fillId="16" borderId="1" xfId="0" applyNumberFormat="1" applyFont="1" applyFill="1" applyBorder="1" applyAlignment="1">
      <alignment horizontal="right"/>
    </xf>
    <xf numFmtId="3" fontId="45" fillId="12" borderId="1" xfId="0" applyNumberFormat="1" applyFont="1" applyFill="1" applyBorder="1" applyAlignment="1">
      <alignment horizontal="right"/>
    </xf>
    <xf numFmtId="3" fontId="28" fillId="11" borderId="3" xfId="0" applyNumberFormat="1" applyFont="1" applyFill="1" applyBorder="1" applyAlignment="1">
      <alignment horizontal="right"/>
    </xf>
    <xf numFmtId="3" fontId="28" fillId="11" borderId="14" xfId="0" applyNumberFormat="1" applyFont="1" applyFill="1" applyBorder="1" applyAlignment="1">
      <alignment horizontal="right"/>
    </xf>
    <xf numFmtId="3" fontId="49" fillId="15" borderId="14" xfId="0" applyNumberFormat="1" applyFont="1" applyFill="1" applyBorder="1" applyAlignment="1">
      <alignment horizontal="right"/>
    </xf>
    <xf numFmtId="3" fontId="23" fillId="16" borderId="14" xfId="0" applyNumberFormat="1" applyFont="1" applyFill="1" applyBorder="1" applyAlignment="1">
      <alignment horizontal="right"/>
    </xf>
    <xf numFmtId="3" fontId="9" fillId="11" borderId="14" xfId="0" applyNumberFormat="1" applyFont="1" applyFill="1" applyBorder="1" applyAlignment="1">
      <alignment horizontal="right"/>
    </xf>
    <xf numFmtId="3" fontId="28" fillId="11" borderId="6" xfId="0" applyNumberFormat="1" applyFont="1" applyFill="1" applyBorder="1" applyAlignment="1">
      <alignment horizontal="right"/>
    </xf>
    <xf numFmtId="3" fontId="28" fillId="11" borderId="33" xfId="0" applyNumberFormat="1" applyFont="1" applyFill="1" applyBorder="1" applyAlignment="1">
      <alignment horizontal="right"/>
    </xf>
    <xf numFmtId="3" fontId="45" fillId="11" borderId="1" xfId="0" applyNumberFormat="1" applyFont="1" applyFill="1" applyBorder="1" applyAlignment="1">
      <alignment horizontal="right"/>
    </xf>
    <xf numFmtId="3" fontId="45" fillId="15" borderId="6" xfId="0" applyNumberFormat="1" applyFont="1" applyFill="1" applyBorder="1" applyAlignment="1">
      <alignment horizontal="right"/>
    </xf>
    <xf numFmtId="3" fontId="9" fillId="11" borderId="6" xfId="0" applyNumberFormat="1" applyFont="1" applyFill="1" applyBorder="1" applyAlignment="1">
      <alignment horizontal="right"/>
    </xf>
    <xf numFmtId="3" fontId="6" fillId="11" borderId="3" xfId="0" applyNumberFormat="1" applyFont="1" applyFill="1" applyBorder="1" applyAlignment="1">
      <alignment horizontal="right"/>
    </xf>
    <xf numFmtId="3" fontId="28" fillId="0" borderId="1" xfId="0" applyNumberFormat="1" applyFont="1" applyFill="1" applyBorder="1" applyAlignment="1">
      <alignment horizontal="right"/>
    </xf>
    <xf numFmtId="3" fontId="9" fillId="0" borderId="5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28" fillId="11" borderId="50" xfId="0" applyNumberFormat="1" applyFont="1" applyFill="1" applyBorder="1" applyAlignment="1">
      <alignment horizontal="right"/>
    </xf>
    <xf numFmtId="3" fontId="6" fillId="16" borderId="3" xfId="0" applyNumberFormat="1" applyFont="1" applyFill="1" applyBorder="1" applyAlignment="1">
      <alignment horizontal="right"/>
    </xf>
    <xf numFmtId="3" fontId="23" fillId="15" borderId="33" xfId="0" applyNumberFormat="1" applyFont="1" applyFill="1" applyBorder="1" applyAlignment="1">
      <alignment horizontal="right"/>
    </xf>
    <xf numFmtId="3" fontId="49" fillId="15" borderId="12" xfId="0" applyNumberFormat="1" applyFont="1" applyFill="1" applyBorder="1" applyAlignment="1">
      <alignment horizontal="right"/>
    </xf>
    <xf numFmtId="3" fontId="45" fillId="15" borderId="12" xfId="0" applyNumberFormat="1" applyFont="1" applyFill="1" applyBorder="1" applyAlignment="1">
      <alignment horizontal="right"/>
    </xf>
    <xf numFmtId="3" fontId="23" fillId="16" borderId="12" xfId="0" applyNumberFormat="1" applyFont="1" applyFill="1" applyBorder="1" applyAlignment="1">
      <alignment horizontal="right"/>
    </xf>
    <xf numFmtId="49" fontId="14" fillId="11" borderId="26" xfId="0" applyNumberFormat="1" applyFont="1" applyFill="1" applyBorder="1" applyAlignment="1">
      <alignment horizontal="center"/>
    </xf>
    <xf numFmtId="3" fontId="77" fillId="20" borderId="16" xfId="0" applyNumberFormat="1" applyFont="1" applyFill="1" applyBorder="1" applyAlignment="1">
      <alignment vertical="center"/>
    </xf>
    <xf numFmtId="3" fontId="61" fillId="19" borderId="41" xfId="0" applyNumberFormat="1" applyFont="1" applyFill="1" applyBorder="1" applyAlignment="1"/>
    <xf numFmtId="3" fontId="66" fillId="13" borderId="58" xfId="0" applyNumberFormat="1" applyFont="1" applyFill="1" applyBorder="1" applyAlignment="1"/>
    <xf numFmtId="3" fontId="66" fillId="13" borderId="14" xfId="0" applyNumberFormat="1" applyFont="1" applyFill="1" applyBorder="1" applyAlignment="1"/>
    <xf numFmtId="3" fontId="23" fillId="12" borderId="33" xfId="0" applyNumberFormat="1" applyFont="1" applyFill="1" applyBorder="1" applyAlignment="1">
      <alignment horizontal="right"/>
    </xf>
    <xf numFmtId="3" fontId="66" fillId="13" borderId="12" xfId="0" applyNumberFormat="1" applyFont="1" applyFill="1" applyBorder="1" applyAlignment="1"/>
    <xf numFmtId="3" fontId="6" fillId="18" borderId="33" xfId="0" applyNumberFormat="1" applyFont="1" applyFill="1" applyBorder="1" applyAlignment="1">
      <alignment horizontal="right"/>
    </xf>
    <xf numFmtId="3" fontId="59" fillId="13" borderId="14" xfId="0" applyNumberFormat="1" applyFont="1" applyFill="1" applyBorder="1" applyAlignment="1"/>
    <xf numFmtId="3" fontId="59" fillId="13" borderId="12" xfId="0" applyNumberFormat="1" applyFont="1" applyFill="1" applyBorder="1" applyAlignment="1"/>
    <xf numFmtId="3" fontId="23" fillId="18" borderId="14" xfId="0" applyNumberFormat="1" applyFont="1" applyFill="1" applyBorder="1" applyAlignment="1">
      <alignment horizontal="right"/>
    </xf>
    <xf numFmtId="3" fontId="6" fillId="11" borderId="36" xfId="0" applyNumberFormat="1" applyFont="1" applyFill="1" applyBorder="1" applyAlignment="1">
      <alignment horizontal="right"/>
    </xf>
    <xf numFmtId="0" fontId="3" fillId="22" borderId="12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56" fillId="23" borderId="12" xfId="0" applyFont="1" applyFill="1" applyBorder="1" applyAlignment="1">
      <alignment horizontal="center" vertical="center"/>
    </xf>
    <xf numFmtId="0" fontId="80" fillId="11" borderId="0" xfId="0" applyFont="1" applyFill="1" applyBorder="1" applyAlignment="1"/>
    <xf numFmtId="3" fontId="37" fillId="24" borderId="12" xfId="0" applyNumberFormat="1" applyFont="1" applyFill="1" applyBorder="1" applyAlignment="1"/>
    <xf numFmtId="3" fontId="9" fillId="12" borderId="33" xfId="0" applyNumberFormat="1" applyFont="1" applyFill="1" applyBorder="1" applyAlignment="1">
      <alignment horizontal="right"/>
    </xf>
    <xf numFmtId="3" fontId="9" fillId="12" borderId="14" xfId="0" applyNumberFormat="1" applyFont="1" applyFill="1" applyBorder="1" applyAlignment="1">
      <alignment horizontal="right"/>
    </xf>
    <xf numFmtId="49" fontId="4" fillId="11" borderId="3" xfId="0" applyNumberFormat="1" applyFont="1" applyFill="1" applyBorder="1" applyAlignment="1">
      <alignment horizontal="center" vertical="center"/>
    </xf>
    <xf numFmtId="3" fontId="23" fillId="11" borderId="1" xfId="0" applyNumberFormat="1" applyFont="1" applyFill="1" applyBorder="1" applyAlignment="1">
      <alignment horizontal="right" vertical="center"/>
    </xf>
    <xf numFmtId="3" fontId="4" fillId="11" borderId="0" xfId="0" applyNumberFormat="1" applyFont="1" applyFill="1" applyBorder="1" applyAlignment="1">
      <alignment horizontal="right" vertical="center"/>
    </xf>
    <xf numFmtId="3" fontId="23" fillId="11" borderId="14" xfId="0" applyNumberFormat="1" applyFont="1" applyFill="1" applyBorder="1" applyAlignment="1">
      <alignment horizontal="right" vertical="center"/>
    </xf>
    <xf numFmtId="3" fontId="23" fillId="11" borderId="30" xfId="0" applyNumberFormat="1" applyFont="1" applyFill="1" applyBorder="1" applyAlignment="1">
      <alignment horizontal="right" vertical="center"/>
    </xf>
    <xf numFmtId="0" fontId="3" fillId="11" borderId="2" xfId="0" applyFont="1" applyFill="1" applyBorder="1" applyAlignment="1">
      <alignment horizontal="left" vertical="center"/>
    </xf>
    <xf numFmtId="0" fontId="84" fillId="11" borderId="2" xfId="0" applyFont="1" applyFill="1" applyBorder="1" applyAlignment="1">
      <alignment horizontal="left" vertical="center" wrapText="1"/>
    </xf>
    <xf numFmtId="0" fontId="3" fillId="11" borderId="3" xfId="0" applyFont="1" applyFill="1" applyBorder="1" applyAlignment="1">
      <alignment horizontal="center" vertical="center"/>
    </xf>
    <xf numFmtId="49" fontId="4" fillId="11" borderId="3" xfId="0" applyNumberFormat="1" applyFont="1" applyFill="1" applyBorder="1" applyAlignment="1">
      <alignment horizontal="left" vertical="center" wrapText="1"/>
    </xf>
    <xf numFmtId="0" fontId="23" fillId="11" borderId="2" xfId="0" applyFont="1" applyFill="1" applyBorder="1" applyAlignment="1">
      <alignment horizontal="left" vertical="center" wrapText="1"/>
    </xf>
    <xf numFmtId="3" fontId="4" fillId="11" borderId="0" xfId="0" applyNumberFormat="1" applyFont="1" applyFill="1" applyBorder="1" applyAlignment="1">
      <alignment vertical="center"/>
    </xf>
    <xf numFmtId="3" fontId="23" fillId="11" borderId="29" xfId="0" applyNumberFormat="1" applyFont="1" applyFill="1" applyBorder="1" applyAlignment="1">
      <alignment vertical="center"/>
    </xf>
    <xf numFmtId="0" fontId="4" fillId="11" borderId="1" xfId="0" applyFont="1" applyFill="1" applyBorder="1" applyAlignment="1">
      <alignment horizontal="center" vertical="center"/>
    </xf>
    <xf numFmtId="0" fontId="86" fillId="11" borderId="0" xfId="0" applyFont="1" applyFill="1" applyBorder="1" applyAlignment="1"/>
    <xf numFmtId="0" fontId="3" fillId="11" borderId="2" xfId="0" applyFont="1" applyFill="1" applyBorder="1" applyAlignment="1">
      <alignment horizontal="center" vertical="center"/>
    </xf>
    <xf numFmtId="3" fontId="23" fillId="11" borderId="30" xfId="0" applyNumberFormat="1" applyFont="1" applyFill="1" applyBorder="1" applyAlignment="1">
      <alignment vertical="center"/>
    </xf>
    <xf numFmtId="0" fontId="84" fillId="0" borderId="2" xfId="0" applyFont="1" applyFill="1" applyBorder="1" applyAlignment="1">
      <alignment vertical="center" wrapText="1"/>
    </xf>
    <xf numFmtId="0" fontId="3" fillId="11" borderId="4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3" fontId="28" fillId="11" borderId="3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3" fontId="23" fillId="11" borderId="50" xfId="0" applyNumberFormat="1" applyFont="1" applyFill="1" applyBorder="1" applyAlignment="1">
      <alignment horizontal="right" vertical="center"/>
    </xf>
    <xf numFmtId="0" fontId="74" fillId="0" borderId="2" xfId="0" applyFont="1" applyFill="1" applyBorder="1"/>
    <xf numFmtId="3" fontId="23" fillId="11" borderId="13" xfId="0" applyNumberFormat="1" applyFont="1" applyFill="1" applyBorder="1" applyAlignment="1">
      <alignment horizontal="right"/>
    </xf>
    <xf numFmtId="3" fontId="4" fillId="11" borderId="48" xfId="0" applyNumberFormat="1" applyFont="1" applyFill="1" applyBorder="1" applyAlignment="1">
      <alignment horizontal="right"/>
    </xf>
    <xf numFmtId="49" fontId="51" fillId="11" borderId="0" xfId="0" applyNumberFormat="1" applyFont="1" applyFill="1" applyBorder="1" applyAlignment="1">
      <alignment horizontal="center" vertical="center" wrapText="1"/>
    </xf>
    <xf numFmtId="3" fontId="6" fillId="14" borderId="13" xfId="0" applyNumberFormat="1" applyFont="1" applyFill="1" applyBorder="1" applyAlignment="1">
      <alignment horizontal="right"/>
    </xf>
    <xf numFmtId="0" fontId="3" fillId="11" borderId="7" xfId="0" applyFont="1" applyFill="1" applyBorder="1" applyAlignment="1">
      <alignment horizontal="center" vertical="center"/>
    </xf>
    <xf numFmtId="3" fontId="23" fillId="11" borderId="3" xfId="0" applyNumberFormat="1" applyFont="1" applyFill="1" applyBorder="1" applyAlignment="1">
      <alignment horizontal="right" vertical="center"/>
    </xf>
    <xf numFmtId="49" fontId="51" fillId="11" borderId="0" xfId="0" applyNumberFormat="1" applyFont="1" applyFill="1" applyBorder="1" applyAlignment="1">
      <alignment horizontal="center" vertical="center" wrapText="1"/>
    </xf>
    <xf numFmtId="3" fontId="23" fillId="11" borderId="12" xfId="0" applyNumberFormat="1" applyFont="1" applyFill="1" applyBorder="1" applyAlignment="1">
      <alignment horizontal="right" vertical="center"/>
    </xf>
    <xf numFmtId="3" fontId="28" fillId="11" borderId="34" xfId="0" applyNumberFormat="1" applyFont="1" applyFill="1" applyBorder="1" applyAlignment="1">
      <alignment vertical="center"/>
    </xf>
    <xf numFmtId="49" fontId="5" fillId="2" borderId="50" xfId="0" applyNumberFormat="1" applyFont="1" applyFill="1" applyBorder="1" applyAlignment="1">
      <alignment horizontal="center"/>
    </xf>
    <xf numFmtId="49" fontId="5" fillId="2" borderId="59" xfId="0" applyNumberFormat="1" applyFont="1" applyFill="1" applyBorder="1" applyAlignment="1">
      <alignment horizontal="center"/>
    </xf>
    <xf numFmtId="49" fontId="3" fillId="2" borderId="59" xfId="0" applyNumberFormat="1" applyFont="1" applyFill="1" applyBorder="1" applyAlignment="1">
      <alignment horizontal="center"/>
    </xf>
    <xf numFmtId="0" fontId="3" fillId="0" borderId="48" xfId="0" applyFont="1" applyBorder="1"/>
    <xf numFmtId="0" fontId="3" fillId="11" borderId="59" xfId="0" applyFont="1" applyFill="1" applyBorder="1" applyAlignment="1">
      <alignment horizontal="center"/>
    </xf>
    <xf numFmtId="0" fontId="3" fillId="11" borderId="48" xfId="0" applyFont="1" applyFill="1" applyBorder="1" applyAlignment="1">
      <alignment horizontal="center"/>
    </xf>
    <xf numFmtId="0" fontId="23" fillId="11" borderId="59" xfId="0" applyFont="1" applyFill="1" applyBorder="1"/>
    <xf numFmtId="3" fontId="23" fillId="11" borderId="2" xfId="0" applyNumberFormat="1" applyFont="1" applyFill="1" applyBorder="1" applyAlignment="1">
      <alignment horizontal="right"/>
    </xf>
    <xf numFmtId="0" fontId="84" fillId="0" borderId="2" xfId="0" applyFont="1" applyFill="1" applyBorder="1" applyAlignment="1">
      <alignment horizontal="left" vertical="center" wrapText="1"/>
    </xf>
    <xf numFmtId="3" fontId="23" fillId="0" borderId="3" xfId="0" applyNumberFormat="1" applyFont="1" applyFill="1" applyBorder="1" applyAlignment="1">
      <alignment horizontal="right"/>
    </xf>
    <xf numFmtId="3" fontId="6" fillId="11" borderId="34" xfId="0" applyNumberFormat="1" applyFont="1" applyFill="1" applyBorder="1"/>
    <xf numFmtId="49" fontId="14" fillId="11" borderId="36" xfId="0" applyNumberFormat="1" applyFont="1" applyFill="1" applyBorder="1" applyAlignment="1">
      <alignment horizontal="center"/>
    </xf>
    <xf numFmtId="49" fontId="4" fillId="11" borderId="36" xfId="0" applyNumberFormat="1" applyFont="1" applyFill="1" applyBorder="1" applyAlignment="1">
      <alignment horizontal="center"/>
    </xf>
    <xf numFmtId="0" fontId="23" fillId="11" borderId="36" xfId="0" applyFont="1" applyFill="1" applyBorder="1"/>
    <xf numFmtId="0" fontId="3" fillId="11" borderId="28" xfId="0" applyFont="1" applyFill="1" applyBorder="1" applyAlignment="1">
      <alignment horizontal="center" vertical="center"/>
    </xf>
    <xf numFmtId="3" fontId="23" fillId="0" borderId="34" xfId="0" applyNumberFormat="1" applyFont="1" applyFill="1" applyBorder="1"/>
    <xf numFmtId="3" fontId="45" fillId="15" borderId="14" xfId="0" applyNumberFormat="1" applyFont="1" applyFill="1" applyBorder="1" applyAlignment="1">
      <alignment horizontal="right"/>
    </xf>
    <xf numFmtId="3" fontId="45" fillId="5" borderId="4" xfId="0" applyNumberFormat="1" applyFont="1" applyFill="1" applyBorder="1" applyAlignment="1">
      <alignment horizontal="right"/>
    </xf>
    <xf numFmtId="3" fontId="6" fillId="11" borderId="4" xfId="0" applyNumberFormat="1" applyFont="1" applyFill="1" applyBorder="1" applyAlignment="1">
      <alignment horizontal="right"/>
    </xf>
    <xf numFmtId="3" fontId="23" fillId="11" borderId="4" xfId="0" applyNumberFormat="1" applyFont="1" applyFill="1" applyBorder="1" applyAlignment="1">
      <alignment horizontal="right"/>
    </xf>
    <xf numFmtId="3" fontId="45" fillId="5" borderId="2" xfId="0" applyNumberFormat="1" applyFont="1" applyFill="1" applyBorder="1" applyAlignment="1">
      <alignment horizontal="right"/>
    </xf>
    <xf numFmtId="3" fontId="9" fillId="11" borderId="4" xfId="0" applyNumberFormat="1" applyFont="1" applyFill="1" applyBorder="1" applyAlignment="1">
      <alignment horizontal="right"/>
    </xf>
    <xf numFmtId="49" fontId="51" fillId="11" borderId="0" xfId="0" applyNumberFormat="1" applyFont="1" applyFill="1" applyBorder="1" applyAlignment="1">
      <alignment horizontal="center" vertical="center" wrapText="1"/>
    </xf>
    <xf numFmtId="0" fontId="73" fillId="23" borderId="7" xfId="0" applyFont="1" applyFill="1" applyBorder="1" applyAlignment="1"/>
    <xf numFmtId="0" fontId="11" fillId="11" borderId="5" xfId="0" applyFont="1" applyFill="1" applyBorder="1" applyAlignment="1"/>
    <xf numFmtId="3" fontId="66" fillId="20" borderId="50" xfId="0" applyNumberFormat="1" applyFont="1" applyFill="1" applyBorder="1" applyAlignment="1"/>
    <xf numFmtId="3" fontId="9" fillId="14" borderId="13" xfId="0" applyNumberFormat="1" applyFont="1" applyFill="1" applyBorder="1" applyAlignment="1">
      <alignment horizontal="right"/>
    </xf>
    <xf numFmtId="3" fontId="66" fillId="20" borderId="2" xfId="0" applyNumberFormat="1" applyFont="1" applyFill="1" applyBorder="1" applyAlignment="1"/>
    <xf numFmtId="3" fontId="23" fillId="11" borderId="59" xfId="0" applyNumberFormat="1" applyFont="1" applyFill="1" applyBorder="1" applyAlignment="1">
      <alignment horizontal="right"/>
    </xf>
    <xf numFmtId="3" fontId="6" fillId="12" borderId="50" xfId="0" applyNumberFormat="1" applyFont="1" applyFill="1" applyBorder="1" applyAlignment="1">
      <alignment horizontal="right"/>
    </xf>
    <xf numFmtId="3" fontId="6" fillId="18" borderId="50" xfId="0" applyNumberFormat="1" applyFont="1" applyFill="1" applyBorder="1" applyAlignment="1">
      <alignment horizontal="right"/>
    </xf>
    <xf numFmtId="0" fontId="69" fillId="23" borderId="28" xfId="0" applyFont="1" applyFill="1" applyBorder="1" applyAlignment="1"/>
    <xf numFmtId="0" fontId="17" fillId="11" borderId="26" xfId="0" applyFont="1" applyFill="1" applyBorder="1" applyAlignment="1"/>
    <xf numFmtId="0" fontId="47" fillId="8" borderId="60" xfId="0" applyFont="1" applyFill="1" applyBorder="1" applyAlignment="1">
      <alignment horizontal="left" vertical="center"/>
    </xf>
    <xf numFmtId="4" fontId="49" fillId="11" borderId="4" xfId="0" applyNumberFormat="1" applyFont="1" applyFill="1" applyBorder="1" applyAlignment="1">
      <alignment horizontal="right"/>
    </xf>
    <xf numFmtId="3" fontId="49" fillId="25" borderId="4" xfId="0" applyNumberFormat="1" applyFont="1" applyFill="1" applyBorder="1" applyAlignment="1">
      <alignment horizontal="right"/>
    </xf>
    <xf numFmtId="3" fontId="49" fillId="11" borderId="4" xfId="0" applyNumberFormat="1" applyFont="1" applyFill="1" applyBorder="1" applyAlignment="1">
      <alignment horizontal="right"/>
    </xf>
    <xf numFmtId="0" fontId="91" fillId="24" borderId="61" xfId="0" applyFont="1" applyFill="1" applyBorder="1" applyAlignment="1">
      <alignment horizontal="left"/>
    </xf>
    <xf numFmtId="0" fontId="91" fillId="24" borderId="54" xfId="0" applyFont="1" applyFill="1" applyBorder="1" applyAlignment="1">
      <alignment horizontal="left"/>
    </xf>
    <xf numFmtId="3" fontId="92" fillId="26" borderId="2" xfId="0" applyNumberFormat="1" applyFont="1" applyFill="1" applyBorder="1" applyAlignment="1">
      <alignment horizontal="right"/>
    </xf>
    <xf numFmtId="3" fontId="92" fillId="26" borderId="4" xfId="0" applyNumberFormat="1" applyFont="1" applyFill="1" applyBorder="1" applyAlignment="1">
      <alignment horizontal="right"/>
    </xf>
    <xf numFmtId="3" fontId="9" fillId="12" borderId="50" xfId="0" applyNumberFormat="1" applyFont="1" applyFill="1" applyBorder="1" applyAlignment="1">
      <alignment horizontal="right"/>
    </xf>
    <xf numFmtId="0" fontId="53" fillId="6" borderId="62" xfId="0" applyFont="1" applyFill="1" applyBorder="1"/>
    <xf numFmtId="0" fontId="53" fillId="6" borderId="63" xfId="0" applyFont="1" applyFill="1" applyBorder="1"/>
    <xf numFmtId="0" fontId="3" fillId="9" borderId="62" xfId="0" applyFont="1" applyFill="1" applyBorder="1"/>
    <xf numFmtId="0" fontId="3" fillId="9" borderId="64" xfId="0" applyFont="1" applyFill="1" applyBorder="1"/>
    <xf numFmtId="0" fontId="3" fillId="2" borderId="64" xfId="0" applyFont="1" applyFill="1" applyBorder="1"/>
    <xf numFmtId="0" fontId="74" fillId="2" borderId="64" xfId="0" applyFont="1" applyFill="1" applyBorder="1"/>
    <xf numFmtId="0" fontId="74" fillId="0" borderId="64" xfId="0" applyFont="1" applyFill="1" applyBorder="1"/>
    <xf numFmtId="0" fontId="21" fillId="2" borderId="64" xfId="0" applyFont="1" applyFill="1" applyBorder="1"/>
    <xf numFmtId="0" fontId="8" fillId="3" borderId="65" xfId="0" applyFont="1" applyFill="1" applyBorder="1" applyAlignment="1">
      <alignment vertical="center"/>
    </xf>
    <xf numFmtId="0" fontId="3" fillId="2" borderId="65" xfId="0" applyFont="1" applyFill="1" applyBorder="1"/>
    <xf numFmtId="0" fontId="3" fillId="11" borderId="62" xfId="0" applyFont="1" applyFill="1" applyBorder="1"/>
    <xf numFmtId="0" fontId="3" fillId="2" borderId="66" xfId="0" applyFont="1" applyFill="1" applyBorder="1"/>
    <xf numFmtId="0" fontId="3" fillId="2" borderId="67" xfId="0" applyFont="1" applyFill="1" applyBorder="1"/>
    <xf numFmtId="0" fontId="60" fillId="7" borderId="68" xfId="0" applyFont="1" applyFill="1" applyBorder="1"/>
    <xf numFmtId="0" fontId="3" fillId="2" borderId="64" xfId="0" applyNumberFormat="1" applyFont="1" applyFill="1" applyBorder="1"/>
    <xf numFmtId="0" fontId="3" fillId="2" borderId="65" xfId="0" applyNumberFormat="1" applyFont="1" applyFill="1" applyBorder="1"/>
    <xf numFmtId="0" fontId="3" fillId="0" borderId="64" xfId="0" applyNumberFormat="1" applyFont="1" applyFill="1" applyBorder="1"/>
    <xf numFmtId="0" fontId="3" fillId="11" borderId="64" xfId="0" applyFont="1" applyFill="1" applyBorder="1"/>
    <xf numFmtId="0" fontId="4" fillId="0" borderId="64" xfId="0" applyFont="1" applyFill="1" applyBorder="1"/>
    <xf numFmtId="0" fontId="4" fillId="2" borderId="64" xfId="0" applyFont="1" applyFill="1" applyBorder="1"/>
    <xf numFmtId="0" fontId="14" fillId="2" borderId="64" xfId="0" applyFont="1" applyFill="1" applyBorder="1"/>
    <xf numFmtId="0" fontId="3" fillId="2" borderId="69" xfId="0" applyFont="1" applyFill="1" applyBorder="1"/>
    <xf numFmtId="0" fontId="8" fillId="3" borderId="64" xfId="0" applyFont="1" applyFill="1" applyBorder="1" applyAlignment="1">
      <alignment vertical="center"/>
    </xf>
    <xf numFmtId="0" fontId="3" fillId="0" borderId="64" xfId="0" applyFont="1" applyFill="1" applyBorder="1"/>
    <xf numFmtId="0" fontId="3" fillId="0" borderId="64" xfId="0" applyFont="1" applyBorder="1"/>
    <xf numFmtId="0" fontId="20" fillId="2" borderId="65" xfId="0" applyFont="1" applyFill="1" applyBorder="1"/>
    <xf numFmtId="0" fontId="20" fillId="2" borderId="64" xfId="0" applyFont="1" applyFill="1" applyBorder="1"/>
    <xf numFmtId="0" fontId="3" fillId="9" borderId="65" xfId="0" applyFont="1" applyFill="1" applyBorder="1"/>
    <xf numFmtId="0" fontId="3" fillId="0" borderId="65" xfId="0" applyNumberFormat="1" applyFont="1" applyFill="1" applyBorder="1"/>
    <xf numFmtId="0" fontId="3" fillId="2" borderId="69" xfId="0" applyNumberFormat="1" applyFont="1" applyFill="1" applyBorder="1"/>
    <xf numFmtId="0" fontId="75" fillId="22" borderId="3" xfId="0" applyFont="1" applyFill="1" applyBorder="1"/>
    <xf numFmtId="0" fontId="75" fillId="22" borderId="1" xfId="0" applyFont="1" applyFill="1" applyBorder="1"/>
    <xf numFmtId="0" fontId="85" fillId="0" borderId="1" xfId="0" applyFont="1" applyBorder="1" applyAlignment="1">
      <alignment horizontal="left"/>
    </xf>
    <xf numFmtId="0" fontId="85" fillId="0" borderId="1" xfId="0" applyFont="1" applyBorder="1"/>
    <xf numFmtId="0" fontId="12" fillId="22" borderId="9" xfId="0" applyFont="1" applyFill="1" applyBorder="1" applyAlignment="1">
      <alignment horizontal="left" vertical="center"/>
    </xf>
    <xf numFmtId="0" fontId="36" fillId="8" borderId="25" xfId="0" applyFont="1" applyFill="1" applyBorder="1" applyAlignment="1">
      <alignment vertical="center" wrapText="1"/>
    </xf>
    <xf numFmtId="0" fontId="94" fillId="11" borderId="2" xfId="0" applyFont="1" applyFill="1" applyBorder="1"/>
    <xf numFmtId="0" fontId="3" fillId="4" borderId="70" xfId="0" applyFont="1" applyFill="1" applyBorder="1" applyAlignment="1"/>
    <xf numFmtId="3" fontId="52" fillId="20" borderId="15" xfId="0" applyNumberFormat="1" applyFont="1" applyFill="1" applyBorder="1" applyAlignment="1">
      <alignment vertical="center"/>
    </xf>
    <xf numFmtId="3" fontId="66" fillId="20" borderId="45" xfId="0" applyNumberFormat="1" applyFont="1" applyFill="1" applyBorder="1" applyAlignment="1"/>
    <xf numFmtId="3" fontId="66" fillId="20" borderId="4" xfId="0" applyNumberFormat="1" applyFont="1" applyFill="1" applyBorder="1" applyAlignment="1"/>
    <xf numFmtId="0" fontId="4" fillId="0" borderId="2" xfId="0" applyFont="1" applyFill="1" applyBorder="1" applyAlignment="1">
      <alignment wrapText="1"/>
    </xf>
    <xf numFmtId="3" fontId="28" fillId="0" borderId="30" xfId="0" applyNumberFormat="1" applyFont="1" applyFill="1" applyBorder="1"/>
    <xf numFmtId="0" fontId="23" fillId="11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0" fontId="1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49" fontId="14" fillId="2" borderId="59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/>
    </xf>
    <xf numFmtId="3" fontId="23" fillId="0" borderId="3" xfId="0" applyNumberFormat="1" applyFont="1" applyFill="1" applyBorder="1" applyAlignment="1">
      <alignment horizontal="right" vertical="center"/>
    </xf>
    <xf numFmtId="0" fontId="74" fillId="0" borderId="2" xfId="0" applyFont="1" applyFill="1" applyBorder="1" applyAlignment="1">
      <alignment vertical="center" wrapText="1"/>
    </xf>
    <xf numFmtId="0" fontId="23" fillId="11" borderId="2" xfId="0" applyFont="1" applyFill="1" applyBorder="1" applyAlignment="1">
      <alignment vertical="center" wrapText="1"/>
    </xf>
    <xf numFmtId="3" fontId="23" fillId="11" borderId="33" xfId="0" applyNumberFormat="1" applyFont="1" applyFill="1" applyBorder="1" applyAlignment="1">
      <alignment horizontal="right" vertical="center"/>
    </xf>
    <xf numFmtId="3" fontId="28" fillId="11" borderId="29" xfId="0" applyNumberFormat="1" applyFont="1" applyFill="1" applyBorder="1" applyAlignment="1">
      <alignment vertical="center"/>
    </xf>
    <xf numFmtId="3" fontId="7" fillId="0" borderId="64" xfId="0" applyNumberFormat="1" applyFont="1" applyFill="1" applyBorder="1" applyAlignment="1">
      <alignment horizontal="right"/>
    </xf>
    <xf numFmtId="3" fontId="6" fillId="2" borderId="64" xfId="0" applyNumberFormat="1" applyFont="1" applyFill="1" applyBorder="1" applyAlignment="1">
      <alignment horizontal="right"/>
    </xf>
    <xf numFmtId="3" fontId="8" fillId="2" borderId="64" xfId="0" applyNumberFormat="1" applyFont="1" applyFill="1" applyBorder="1" applyAlignment="1">
      <alignment horizontal="right"/>
    </xf>
    <xf numFmtId="3" fontId="8" fillId="0" borderId="65" xfId="0" applyNumberFormat="1" applyFont="1" applyBorder="1" applyAlignment="1">
      <alignment horizontal="right"/>
    </xf>
    <xf numFmtId="3" fontId="7" fillId="0" borderId="64" xfId="0" applyNumberFormat="1" applyFont="1" applyBorder="1" applyAlignment="1">
      <alignment horizontal="right"/>
    </xf>
    <xf numFmtId="3" fontId="8" fillId="0" borderId="64" xfId="0" applyNumberFormat="1" applyFont="1" applyFill="1" applyBorder="1" applyAlignment="1">
      <alignment horizontal="right"/>
    </xf>
    <xf numFmtId="3" fontId="8" fillId="0" borderId="64" xfId="0" applyNumberFormat="1" applyFont="1" applyBorder="1" applyAlignment="1">
      <alignment horizontal="right"/>
    </xf>
    <xf numFmtId="3" fontId="3" fillId="0" borderId="65" xfId="0" applyNumberFormat="1" applyFont="1" applyBorder="1" applyAlignment="1">
      <alignment horizontal="right"/>
    </xf>
    <xf numFmtId="3" fontId="8" fillId="2" borderId="65" xfId="0" applyNumberFormat="1" applyFont="1" applyFill="1" applyBorder="1" applyAlignment="1">
      <alignment horizontal="right"/>
    </xf>
    <xf numFmtId="3" fontId="7" fillId="2" borderId="64" xfId="0" applyNumberFormat="1" applyFont="1" applyFill="1" applyBorder="1" applyAlignment="1">
      <alignment horizontal="right"/>
    </xf>
    <xf numFmtId="3" fontId="8" fillId="0" borderId="65" xfId="0" applyNumberFormat="1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 horizontal="center"/>
    </xf>
    <xf numFmtId="3" fontId="7" fillId="9" borderId="64" xfId="0" applyNumberFormat="1" applyFont="1" applyFill="1" applyBorder="1" applyAlignment="1">
      <alignment horizontal="right"/>
    </xf>
    <xf numFmtId="3" fontId="7" fillId="11" borderId="64" xfId="0" applyNumberFormat="1" applyFont="1" applyFill="1" applyBorder="1" applyAlignment="1">
      <alignment horizontal="right"/>
    </xf>
    <xf numFmtId="3" fontId="6" fillId="2" borderId="68" xfId="0" applyNumberFormat="1" applyFont="1" applyFill="1" applyBorder="1" applyAlignment="1">
      <alignment horizontal="right"/>
    </xf>
    <xf numFmtId="3" fontId="8" fillId="9" borderId="62" xfId="0" applyNumberFormat="1" applyFont="1" applyFill="1" applyBorder="1" applyAlignment="1">
      <alignment horizontal="right"/>
    </xf>
    <xf numFmtId="3" fontId="23" fillId="11" borderId="64" xfId="0" applyNumberFormat="1" applyFont="1" applyFill="1" applyBorder="1" applyAlignment="1">
      <alignment horizontal="right"/>
    </xf>
    <xf numFmtId="3" fontId="68" fillId="27" borderId="65" xfId="0" applyNumberFormat="1" applyFont="1" applyFill="1" applyBorder="1" applyAlignment="1">
      <alignment horizontal="right" vertical="center"/>
    </xf>
    <xf numFmtId="3" fontId="27" fillId="21" borderId="71" xfId="0" applyNumberFormat="1" applyFont="1" applyFill="1" applyBorder="1" applyAlignment="1">
      <alignment horizontal="right"/>
    </xf>
    <xf numFmtId="3" fontId="8" fillId="2" borderId="66" xfId="0" applyNumberFormat="1" applyFont="1" applyFill="1" applyBorder="1" applyAlignment="1">
      <alignment horizontal="right"/>
    </xf>
    <xf numFmtId="3" fontId="50" fillId="11" borderId="71" xfId="0" applyNumberFormat="1" applyFont="1" applyFill="1" applyBorder="1" applyAlignment="1">
      <alignment horizontal="right"/>
    </xf>
    <xf numFmtId="3" fontId="68" fillId="27" borderId="64" xfId="0" applyNumberFormat="1" applyFont="1" applyFill="1" applyBorder="1" applyAlignment="1">
      <alignment horizontal="right" vertical="center"/>
    </xf>
    <xf numFmtId="3" fontId="8" fillId="11" borderId="64" xfId="0" applyNumberFormat="1" applyFont="1" applyFill="1" applyBorder="1" applyAlignment="1">
      <alignment horizontal="right"/>
    </xf>
    <xf numFmtId="3" fontId="95" fillId="11" borderId="64" xfId="0" applyNumberFormat="1" applyFont="1" applyFill="1" applyBorder="1" applyAlignment="1">
      <alignment horizontal="right"/>
    </xf>
    <xf numFmtId="3" fontId="24" fillId="9" borderId="65" xfId="0" applyNumberFormat="1" applyFont="1" applyFill="1" applyBorder="1" applyAlignment="1">
      <alignment horizontal="right"/>
    </xf>
    <xf numFmtId="3" fontId="24" fillId="9" borderId="64" xfId="0" applyNumberFormat="1" applyFont="1" applyFill="1" applyBorder="1" applyAlignment="1">
      <alignment horizontal="right"/>
    </xf>
    <xf numFmtId="3" fontId="37" fillId="27" borderId="65" xfId="0" applyNumberFormat="1" applyFont="1" applyFill="1" applyBorder="1" applyAlignment="1">
      <alignment horizontal="right" vertical="center"/>
    </xf>
    <xf numFmtId="3" fontId="6" fillId="2" borderId="66" xfId="0" applyNumberFormat="1" applyFont="1" applyFill="1" applyBorder="1" applyAlignment="1">
      <alignment horizontal="right"/>
    </xf>
    <xf numFmtId="3" fontId="8" fillId="2" borderId="67" xfId="0" applyNumberFormat="1" applyFont="1" applyFill="1" applyBorder="1" applyAlignment="1">
      <alignment horizontal="right"/>
    </xf>
    <xf numFmtId="3" fontId="68" fillId="27" borderId="68" xfId="0" applyNumberFormat="1" applyFont="1" applyFill="1" applyBorder="1" applyAlignment="1">
      <alignment horizontal="right"/>
    </xf>
    <xf numFmtId="3" fontId="68" fillId="27" borderId="34" xfId="0" applyNumberFormat="1" applyFont="1" applyFill="1" applyBorder="1" applyAlignment="1">
      <alignment horizontal="right" vertical="center"/>
    </xf>
    <xf numFmtId="3" fontId="27" fillId="2" borderId="34" xfId="0" applyNumberFormat="1" applyFont="1" applyFill="1" applyBorder="1"/>
    <xf numFmtId="3" fontId="7" fillId="2" borderId="34" xfId="0" applyNumberFormat="1" applyFont="1" applyFill="1" applyBorder="1"/>
    <xf numFmtId="3" fontId="8" fillId="2" borderId="30" xfId="0" applyNumberFormat="1" applyFont="1" applyFill="1" applyBorder="1"/>
    <xf numFmtId="3" fontId="8" fillId="2" borderId="34" xfId="0" applyNumberFormat="1" applyFont="1" applyFill="1" applyBorder="1"/>
    <xf numFmtId="3" fontId="7" fillId="2" borderId="30" xfId="0" applyNumberFormat="1" applyFont="1" applyFill="1" applyBorder="1"/>
    <xf numFmtId="3" fontId="43" fillId="27" borderId="31" xfId="0" applyNumberFormat="1" applyFont="1" applyFill="1" applyBorder="1"/>
    <xf numFmtId="0" fontId="15" fillId="0" borderId="37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0" fontId="3" fillId="0" borderId="43" xfId="0" applyNumberFormat="1" applyFont="1" applyFill="1" applyBorder="1"/>
    <xf numFmtId="3" fontId="8" fillId="2" borderId="69" xfId="0" applyNumberFormat="1" applyFont="1" applyFill="1" applyBorder="1" applyAlignment="1">
      <alignment horizontal="right"/>
    </xf>
    <xf numFmtId="49" fontId="14" fillId="0" borderId="1" xfId="0" applyNumberFormat="1" applyFont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49" fontId="4" fillId="11" borderId="3" xfId="0" applyNumberFormat="1" applyFont="1" applyFill="1" applyBorder="1" applyAlignment="1">
      <alignment horizontal="center" vertical="center" wrapText="1"/>
    </xf>
    <xf numFmtId="3" fontId="52" fillId="20" borderId="73" xfId="0" applyNumberFormat="1" applyFont="1" applyFill="1" applyBorder="1" applyAlignment="1">
      <alignment vertical="center"/>
    </xf>
    <xf numFmtId="3" fontId="66" fillId="20" borderId="74" xfId="0" applyNumberFormat="1" applyFont="1" applyFill="1" applyBorder="1" applyAlignment="1"/>
    <xf numFmtId="3" fontId="23" fillId="11" borderId="75" xfId="0" applyNumberFormat="1" applyFont="1" applyFill="1" applyBorder="1" applyAlignment="1">
      <alignment horizontal="right"/>
    </xf>
    <xf numFmtId="3" fontId="23" fillId="11" borderId="71" xfId="0" applyNumberFormat="1" applyFont="1" applyFill="1" applyBorder="1" applyAlignment="1">
      <alignment horizontal="right"/>
    </xf>
    <xf numFmtId="3" fontId="23" fillId="11" borderId="75" xfId="0" applyNumberFormat="1" applyFont="1" applyFill="1" applyBorder="1" applyAlignment="1">
      <alignment vertical="center"/>
    </xf>
    <xf numFmtId="3" fontId="23" fillId="11" borderId="71" xfId="0" applyNumberFormat="1" applyFont="1" applyFill="1" applyBorder="1" applyAlignment="1">
      <alignment vertical="center"/>
    </xf>
    <xf numFmtId="3" fontId="23" fillId="11" borderId="76" xfId="0" applyNumberFormat="1" applyFont="1" applyFill="1" applyBorder="1" applyAlignment="1">
      <alignment vertical="center"/>
    </xf>
    <xf numFmtId="3" fontId="66" fillId="20" borderId="71" xfId="0" applyNumberFormat="1" applyFont="1" applyFill="1" applyBorder="1" applyAlignment="1"/>
    <xf numFmtId="3" fontId="6" fillId="12" borderId="71" xfId="0" applyNumberFormat="1" applyFont="1" applyFill="1" applyBorder="1" applyAlignment="1">
      <alignment horizontal="right"/>
    </xf>
    <xf numFmtId="3" fontId="23" fillId="11" borderId="77" xfId="0" applyNumberFormat="1" applyFont="1" applyFill="1" applyBorder="1" applyAlignment="1">
      <alignment horizontal="right"/>
    </xf>
    <xf numFmtId="3" fontId="66" fillId="20" borderId="78" xfId="0" applyNumberFormat="1" applyFont="1" applyFill="1" applyBorder="1" applyAlignment="1"/>
    <xf numFmtId="3" fontId="52" fillId="13" borderId="79" xfId="0" applyNumberFormat="1" applyFont="1" applyFill="1" applyBorder="1" applyAlignment="1">
      <alignment vertical="center"/>
    </xf>
    <xf numFmtId="3" fontId="66" fillId="13" borderId="72" xfId="0" applyNumberFormat="1" applyFont="1" applyFill="1" applyBorder="1" applyAlignment="1"/>
    <xf numFmtId="3" fontId="23" fillId="11" borderId="29" xfId="0" applyNumberFormat="1" applyFont="1" applyFill="1" applyBorder="1" applyAlignment="1">
      <alignment horizontal="right"/>
    </xf>
    <xf numFmtId="3" fontId="23" fillId="11" borderId="30" xfId="0" applyNumberFormat="1" applyFont="1" applyFill="1" applyBorder="1" applyAlignment="1">
      <alignment horizontal="right"/>
    </xf>
    <xf numFmtId="3" fontId="23" fillId="11" borderId="34" xfId="0" applyNumberFormat="1" applyFont="1" applyFill="1" applyBorder="1" applyAlignment="1">
      <alignment horizontal="right"/>
    </xf>
    <xf numFmtId="3" fontId="37" fillId="13" borderId="34" xfId="0" applyNumberFormat="1" applyFont="1" applyFill="1" applyBorder="1" applyAlignment="1"/>
    <xf numFmtId="3" fontId="23" fillId="0" borderId="30" xfId="0" applyNumberFormat="1" applyFont="1" applyFill="1" applyBorder="1" applyAlignment="1">
      <alignment horizontal="right"/>
    </xf>
    <xf numFmtId="3" fontId="23" fillId="0" borderId="34" xfId="0" applyNumberFormat="1" applyFont="1" applyFill="1" applyBorder="1" applyAlignment="1">
      <alignment horizontal="right"/>
    </xf>
    <xf numFmtId="3" fontId="66" fillId="13" borderId="41" xfId="0" applyNumberFormat="1" applyFont="1" applyFill="1" applyBorder="1" applyAlignment="1"/>
    <xf numFmtId="0" fontId="36" fillId="8" borderId="80" xfId="0" applyFont="1" applyFill="1" applyBorder="1" applyAlignment="1">
      <alignment vertical="center" wrapText="1"/>
    </xf>
    <xf numFmtId="4" fontId="49" fillId="11" borderId="65" xfId="0" applyNumberFormat="1" applyFont="1" applyFill="1" applyBorder="1" applyAlignment="1">
      <alignment horizontal="right"/>
    </xf>
    <xf numFmtId="0" fontId="0" fillId="11" borderId="62" xfId="0" applyFill="1" applyBorder="1"/>
    <xf numFmtId="0" fontId="91" fillId="24" borderId="82" xfId="0" applyFont="1" applyFill="1" applyBorder="1" applyAlignment="1">
      <alignment horizontal="left"/>
    </xf>
    <xf numFmtId="3" fontId="67" fillId="26" borderId="71" xfId="0" applyNumberFormat="1" applyFont="1" applyFill="1" applyBorder="1" applyAlignment="1">
      <alignment horizontal="right"/>
    </xf>
    <xf numFmtId="3" fontId="27" fillId="21" borderId="75" xfId="0" applyNumberFormat="1" applyFont="1" applyFill="1" applyBorder="1" applyAlignment="1">
      <alignment horizontal="right"/>
    </xf>
    <xf numFmtId="3" fontId="32" fillId="26" borderId="83" xfId="0" applyNumberFormat="1" applyFont="1" applyFill="1" applyBorder="1" applyAlignment="1">
      <alignment horizontal="right"/>
    </xf>
    <xf numFmtId="0" fontId="97" fillId="11" borderId="0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82" fillId="11" borderId="0" xfId="0" applyFont="1" applyFill="1" applyAlignment="1">
      <alignment horizontal="center" vertical="top" wrapText="1"/>
    </xf>
    <xf numFmtId="3" fontId="68" fillId="28" borderId="2" xfId="0" applyNumberFormat="1" applyFont="1" applyFill="1" applyBorder="1" applyAlignment="1">
      <alignment horizontal="right" vertical="center"/>
    </xf>
    <xf numFmtId="3" fontId="68" fillId="29" borderId="64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/>
    </xf>
    <xf numFmtId="3" fontId="7" fillId="0" borderId="77" xfId="0" applyNumberFormat="1" applyFont="1" applyFill="1" applyBorder="1" applyAlignment="1">
      <alignment horizontal="right"/>
    </xf>
    <xf numFmtId="3" fontId="6" fillId="11" borderId="2" xfId="0" applyNumberFormat="1" applyFont="1" applyFill="1" applyBorder="1" applyAlignment="1">
      <alignment horizontal="right"/>
    </xf>
    <xf numFmtId="3" fontId="6" fillId="2" borderId="77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3" fontId="8" fillId="2" borderId="77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7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77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8" fillId="0" borderId="77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77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71" xfId="0" applyNumberFormat="1" applyFont="1" applyBorder="1" applyAlignment="1">
      <alignment horizontal="right"/>
    </xf>
    <xf numFmtId="3" fontId="68" fillId="28" borderId="4" xfId="0" applyNumberFormat="1" applyFont="1" applyFill="1" applyBorder="1" applyAlignment="1">
      <alignment horizontal="right" vertical="center"/>
    </xf>
    <xf numFmtId="3" fontId="68" fillId="29" borderId="71" xfId="0" applyNumberFormat="1" applyFont="1" applyFill="1" applyBorder="1" applyAlignment="1">
      <alignment horizontal="right" vertical="center"/>
    </xf>
    <xf numFmtId="3" fontId="68" fillId="28" borderId="34" xfId="0" applyNumberFormat="1" applyFont="1" applyFill="1" applyBorder="1" applyAlignment="1">
      <alignment horizontal="right" vertical="center"/>
    </xf>
    <xf numFmtId="3" fontId="68" fillId="29" borderId="34" xfId="0" applyNumberFormat="1" applyFont="1" applyFill="1" applyBorder="1" applyAlignment="1">
      <alignment horizontal="right" vertical="center"/>
    </xf>
    <xf numFmtId="3" fontId="96" fillId="27" borderId="93" xfId="0" applyNumberFormat="1" applyFont="1" applyFill="1" applyBorder="1"/>
    <xf numFmtId="3" fontId="96" fillId="27" borderId="94" xfId="0" applyNumberFormat="1" applyFont="1" applyFill="1" applyBorder="1"/>
    <xf numFmtId="3" fontId="96" fillId="27" borderId="95" xfId="0" applyNumberFormat="1" applyFont="1" applyFill="1" applyBorder="1"/>
    <xf numFmtId="3" fontId="6" fillId="0" borderId="77" xfId="0" applyNumberFormat="1" applyFont="1" applyFill="1" applyBorder="1" applyAlignment="1">
      <alignment horizontal="right"/>
    </xf>
    <xf numFmtId="3" fontId="6" fillId="0" borderId="64" xfId="0" applyNumberFormat="1" applyFont="1" applyFill="1" applyBorder="1" applyAlignment="1">
      <alignment horizontal="right"/>
    </xf>
    <xf numFmtId="3" fontId="6" fillId="11" borderId="64" xfId="0" applyNumberFormat="1" applyFont="1" applyFill="1" applyBorder="1" applyAlignment="1">
      <alignment horizontal="right"/>
    </xf>
    <xf numFmtId="3" fontId="6" fillId="12" borderId="64" xfId="0" applyNumberFormat="1" applyFont="1" applyFill="1" applyBorder="1" applyAlignment="1">
      <alignment horizontal="right"/>
    </xf>
    <xf numFmtId="3" fontId="68" fillId="28" borderId="68" xfId="0" applyNumberFormat="1" applyFont="1" applyFill="1" applyBorder="1" applyAlignment="1">
      <alignment horizontal="right"/>
    </xf>
    <xf numFmtId="3" fontId="68" fillId="29" borderId="68" xfId="0" applyNumberFormat="1" applyFont="1" applyFill="1" applyBorder="1" applyAlignment="1">
      <alignment horizontal="right"/>
    </xf>
    <xf numFmtId="3" fontId="43" fillId="29" borderId="31" xfId="0" applyNumberFormat="1" applyFont="1" applyFill="1" applyBorder="1"/>
    <xf numFmtId="3" fontId="43" fillId="28" borderId="31" xfId="0" applyNumberFormat="1" applyFont="1" applyFill="1" applyBorder="1"/>
    <xf numFmtId="0" fontId="44" fillId="11" borderId="0" xfId="0" applyFont="1" applyFill="1" applyBorder="1"/>
    <xf numFmtId="0" fontId="44" fillId="0" borderId="0" xfId="0" applyFont="1"/>
    <xf numFmtId="3" fontId="52" fillId="19" borderId="49" xfId="0" applyNumberFormat="1" applyFont="1" applyFill="1" applyBorder="1" applyAlignment="1">
      <alignment vertical="center"/>
    </xf>
    <xf numFmtId="3" fontId="52" fillId="30" borderId="49" xfId="0" applyNumberFormat="1" applyFont="1" applyFill="1" applyBorder="1" applyAlignment="1">
      <alignment vertical="center"/>
    </xf>
    <xf numFmtId="3" fontId="52" fillId="31" borderId="49" xfId="0" applyNumberFormat="1" applyFont="1" applyFill="1" applyBorder="1" applyAlignment="1">
      <alignment horizontal="right" vertical="center"/>
    </xf>
    <xf numFmtId="3" fontId="61" fillId="30" borderId="34" xfId="0" applyNumberFormat="1" applyFont="1" applyFill="1" applyBorder="1" applyAlignment="1"/>
    <xf numFmtId="3" fontId="37" fillId="31" borderId="34" xfId="0" applyNumberFormat="1" applyFont="1" applyFill="1" applyBorder="1" applyAlignment="1"/>
    <xf numFmtId="3" fontId="6" fillId="11" borderId="39" xfId="0" applyNumberFormat="1" applyFont="1" applyFill="1" applyBorder="1"/>
    <xf numFmtId="3" fontId="23" fillId="11" borderId="39" xfId="0" applyNumberFormat="1" applyFont="1" applyFill="1" applyBorder="1"/>
    <xf numFmtId="3" fontId="23" fillId="11" borderId="62" xfId="0" applyNumberFormat="1" applyFont="1" applyFill="1" applyBorder="1"/>
    <xf numFmtId="3" fontId="23" fillId="11" borderId="96" xfId="0" applyNumberFormat="1" applyFont="1" applyFill="1" applyBorder="1"/>
    <xf numFmtId="3" fontId="61" fillId="11" borderId="0" xfId="0" applyNumberFormat="1" applyFont="1" applyFill="1" applyBorder="1" applyAlignment="1"/>
    <xf numFmtId="3" fontId="61" fillId="11" borderId="5" xfId="0" applyNumberFormat="1" applyFont="1" applyFill="1" applyBorder="1" applyAlignment="1"/>
    <xf numFmtId="0" fontId="31" fillId="11" borderId="0" xfId="0" applyFont="1" applyFill="1" applyBorder="1"/>
    <xf numFmtId="3" fontId="31" fillId="11" borderId="30" xfId="0" applyNumberFormat="1" applyFont="1" applyFill="1" applyBorder="1"/>
    <xf numFmtId="0" fontId="31" fillId="11" borderId="5" xfId="0" applyFont="1" applyFill="1" applyBorder="1"/>
    <xf numFmtId="0" fontId="31" fillId="11" borderId="30" xfId="0" applyFont="1" applyFill="1" applyBorder="1"/>
    <xf numFmtId="3" fontId="31" fillId="11" borderId="34" xfId="0" applyNumberFormat="1" applyFont="1" applyFill="1" applyBorder="1"/>
    <xf numFmtId="0" fontId="0" fillId="0" borderId="5" xfId="0" applyBorder="1"/>
    <xf numFmtId="3" fontId="99" fillId="11" borderId="30" xfId="0" applyNumberFormat="1" applyFont="1" applyFill="1" applyBorder="1"/>
    <xf numFmtId="0" fontId="0" fillId="11" borderId="30" xfId="0" applyFill="1" applyBorder="1"/>
    <xf numFmtId="0" fontId="0" fillId="11" borderId="5" xfId="0" applyFill="1" applyBorder="1"/>
    <xf numFmtId="3" fontId="0" fillId="11" borderId="30" xfId="0" applyNumberFormat="1" applyFill="1" applyBorder="1"/>
    <xf numFmtId="0" fontId="100" fillId="11" borderId="30" xfId="0" applyFont="1" applyFill="1" applyBorder="1"/>
    <xf numFmtId="3" fontId="28" fillId="11" borderId="30" xfId="0" applyNumberFormat="1" applyFont="1" applyFill="1" applyBorder="1" applyAlignment="1">
      <alignment horizontal="right"/>
    </xf>
    <xf numFmtId="0" fontId="0" fillId="11" borderId="34" xfId="0" applyFill="1" applyBorder="1"/>
    <xf numFmtId="3" fontId="6" fillId="11" borderId="29" xfId="0" applyNumberFormat="1" applyFont="1" applyFill="1" applyBorder="1"/>
    <xf numFmtId="3" fontId="6" fillId="12" borderId="29" xfId="0" applyNumberFormat="1" applyFont="1" applyFill="1" applyBorder="1"/>
    <xf numFmtId="3" fontId="66" fillId="20" borderId="58" xfId="0" applyNumberFormat="1" applyFont="1" applyFill="1" applyBorder="1" applyAlignment="1"/>
    <xf numFmtId="3" fontId="66" fillId="20" borderId="14" xfId="0" applyNumberFormat="1" applyFont="1" applyFill="1" applyBorder="1" applyAlignment="1"/>
    <xf numFmtId="3" fontId="66" fillId="20" borderId="12" xfId="0" applyNumberFormat="1" applyFont="1" applyFill="1" applyBorder="1" applyAlignment="1"/>
    <xf numFmtId="3" fontId="9" fillId="11" borderId="31" xfId="0" applyNumberFormat="1" applyFont="1" applyFill="1" applyBorder="1"/>
    <xf numFmtId="0" fontId="91" fillId="24" borderId="25" xfId="0" applyFont="1" applyFill="1" applyBorder="1" applyAlignment="1">
      <alignment horizontal="left"/>
    </xf>
    <xf numFmtId="0" fontId="44" fillId="10" borderId="0" xfId="0" applyFont="1" applyFill="1" applyBorder="1" applyAlignment="1"/>
    <xf numFmtId="49" fontId="93" fillId="13" borderId="55" xfId="0" applyNumberFormat="1" applyFont="1" applyFill="1" applyBorder="1" applyAlignment="1">
      <alignment horizontal="center" vertical="center" wrapText="1"/>
    </xf>
    <xf numFmtId="3" fontId="90" fillId="13" borderId="2" xfId="0" applyNumberFormat="1" applyFont="1" applyFill="1" applyBorder="1" applyAlignment="1">
      <alignment horizontal="right"/>
    </xf>
    <xf numFmtId="3" fontId="90" fillId="13" borderId="4" xfId="0" applyNumberFormat="1" applyFont="1" applyFill="1" applyBorder="1" applyAlignment="1">
      <alignment horizontal="right"/>
    </xf>
    <xf numFmtId="3" fontId="90" fillId="13" borderId="1" xfId="0" applyNumberFormat="1" applyFont="1" applyFill="1" applyBorder="1" applyAlignment="1">
      <alignment horizontal="right"/>
    </xf>
    <xf numFmtId="3" fontId="90" fillId="13" borderId="3" xfId="0" applyNumberFormat="1" applyFont="1" applyFill="1" applyBorder="1" applyAlignment="1">
      <alignment horizontal="right"/>
    </xf>
    <xf numFmtId="3" fontId="49" fillId="11" borderId="1" xfId="0" applyNumberFormat="1" applyFont="1" applyFill="1" applyBorder="1" applyAlignment="1">
      <alignment horizontal="right"/>
    </xf>
    <xf numFmtId="0" fontId="36" fillId="8" borderId="0" xfId="0" applyFont="1" applyFill="1" applyBorder="1" applyAlignment="1">
      <alignment vertical="center" wrapText="1"/>
    </xf>
    <xf numFmtId="0" fontId="91" fillId="24" borderId="0" xfId="0" applyFont="1" applyFill="1" applyBorder="1" applyAlignment="1">
      <alignment horizontal="left"/>
    </xf>
    <xf numFmtId="49" fontId="93" fillId="28" borderId="81" xfId="0" applyNumberFormat="1" applyFont="1" applyFill="1" applyBorder="1" applyAlignment="1">
      <alignment horizontal="center" vertical="center" wrapText="1"/>
    </xf>
    <xf numFmtId="3" fontId="90" fillId="28" borderId="64" xfId="0" applyNumberFormat="1" applyFont="1" applyFill="1" applyBorder="1" applyAlignment="1">
      <alignment horizontal="right"/>
    </xf>
    <xf numFmtId="4" fontId="92" fillId="11" borderId="59" xfId="0" applyNumberFormat="1" applyFont="1" applyFill="1" applyBorder="1" applyAlignment="1">
      <alignment horizontal="right"/>
    </xf>
    <xf numFmtId="4" fontId="92" fillId="11" borderId="2" xfId="0" applyNumberFormat="1" applyFont="1" applyFill="1" applyBorder="1" applyAlignment="1">
      <alignment horizontal="right"/>
    </xf>
    <xf numFmtId="4" fontId="92" fillId="11" borderId="24" xfId="0" applyNumberFormat="1" applyFont="1" applyFill="1" applyBorder="1" applyAlignment="1">
      <alignment horizontal="right"/>
    </xf>
    <xf numFmtId="3" fontId="92" fillId="11" borderId="11" xfId="0" applyNumberFormat="1" applyFont="1" applyFill="1" applyBorder="1" applyAlignment="1">
      <alignment horizontal="right"/>
    </xf>
    <xf numFmtId="3" fontId="92" fillId="11" borderId="13" xfId="0" applyNumberFormat="1" applyFont="1" applyFill="1" applyBorder="1" applyAlignment="1">
      <alignment horizontal="right"/>
    </xf>
    <xf numFmtId="3" fontId="92" fillId="11" borderId="2" xfId="0" applyNumberFormat="1" applyFont="1" applyFill="1" applyBorder="1" applyAlignment="1">
      <alignment horizontal="right"/>
    </xf>
    <xf numFmtId="3" fontId="92" fillId="11" borderId="3" xfId="0" applyNumberFormat="1" applyFont="1" applyFill="1" applyBorder="1" applyAlignment="1">
      <alignment horizontal="right"/>
    </xf>
    <xf numFmtId="4" fontId="92" fillId="11" borderId="9" xfId="0" applyNumberFormat="1" applyFont="1" applyFill="1" applyBorder="1" applyAlignment="1">
      <alignment horizontal="right"/>
    </xf>
    <xf numFmtId="3" fontId="90" fillId="11" borderId="66" xfId="0" applyNumberFormat="1" applyFont="1" applyFill="1" applyBorder="1" applyAlignment="1">
      <alignment horizontal="right" vertical="center"/>
    </xf>
    <xf numFmtId="3" fontId="90" fillId="11" borderId="64" xfId="0" applyNumberFormat="1" applyFont="1" applyFill="1" applyBorder="1" applyAlignment="1">
      <alignment horizontal="right" vertical="center"/>
    </xf>
    <xf numFmtId="4" fontId="90" fillId="11" borderId="66" xfId="0" applyNumberFormat="1" applyFont="1" applyFill="1" applyBorder="1" applyAlignment="1">
      <alignment horizontal="center" vertical="center"/>
    </xf>
    <xf numFmtId="4" fontId="90" fillId="11" borderId="64" xfId="0" applyNumberFormat="1" applyFont="1" applyFill="1" applyBorder="1" applyAlignment="1">
      <alignment horizontal="center" vertical="center"/>
    </xf>
    <xf numFmtId="3" fontId="49" fillId="32" borderId="4" xfId="0" applyNumberFormat="1" applyFont="1" applyFill="1" applyBorder="1" applyAlignment="1">
      <alignment horizontal="right"/>
    </xf>
    <xf numFmtId="3" fontId="49" fillId="32" borderId="1" xfId="0" applyNumberFormat="1" applyFont="1" applyFill="1" applyBorder="1" applyAlignment="1">
      <alignment horizontal="right"/>
    </xf>
    <xf numFmtId="3" fontId="45" fillId="33" borderId="65" xfId="0" applyNumberFormat="1" applyFont="1" applyFill="1" applyBorder="1" applyAlignment="1">
      <alignment horizontal="right"/>
    </xf>
    <xf numFmtId="4" fontId="49" fillId="11" borderId="14" xfId="0" applyNumberFormat="1" applyFont="1" applyFill="1" applyBorder="1" applyAlignment="1">
      <alignment horizontal="right"/>
    </xf>
    <xf numFmtId="4" fontId="49" fillId="11" borderId="71" xfId="0" applyNumberFormat="1" applyFont="1" applyFill="1" applyBorder="1" applyAlignment="1">
      <alignment horizontal="right"/>
    </xf>
    <xf numFmtId="49" fontId="93" fillId="26" borderId="56" xfId="0" applyNumberFormat="1" applyFont="1" applyFill="1" applyBorder="1" applyAlignment="1">
      <alignment horizontal="center" vertical="center" wrapText="1"/>
    </xf>
    <xf numFmtId="3" fontId="90" fillId="28" borderId="2" xfId="0" applyNumberFormat="1" applyFont="1" applyFill="1" applyBorder="1" applyAlignment="1">
      <alignment horizontal="right"/>
    </xf>
    <xf numFmtId="3" fontId="90" fillId="28" borderId="3" xfId="0" applyNumberFormat="1" applyFont="1" applyFill="1" applyBorder="1" applyAlignment="1">
      <alignment horizontal="right"/>
    </xf>
    <xf numFmtId="3" fontId="90" fillId="28" borderId="4" xfId="0" applyNumberFormat="1" applyFont="1" applyFill="1" applyBorder="1" applyAlignment="1">
      <alignment horizontal="right"/>
    </xf>
    <xf numFmtId="3" fontId="90" fillId="28" borderId="1" xfId="0" applyNumberFormat="1" applyFont="1" applyFill="1" applyBorder="1" applyAlignment="1">
      <alignment horizontal="right"/>
    </xf>
    <xf numFmtId="49" fontId="102" fillId="26" borderId="56" xfId="0" applyNumberFormat="1" applyFont="1" applyFill="1" applyBorder="1" applyAlignment="1">
      <alignment horizontal="center" vertical="center" wrapText="1"/>
    </xf>
    <xf numFmtId="49" fontId="101" fillId="13" borderId="56" xfId="0" applyNumberFormat="1" applyFont="1" applyFill="1" applyBorder="1" applyAlignment="1">
      <alignment horizontal="center" vertical="center" wrapText="1"/>
    </xf>
    <xf numFmtId="49" fontId="101" fillId="28" borderId="56" xfId="0" applyNumberFormat="1" applyFont="1" applyFill="1" applyBorder="1" applyAlignment="1">
      <alignment horizontal="center" vertical="center" wrapText="1"/>
    </xf>
    <xf numFmtId="3" fontId="45" fillId="33" borderId="71" xfId="0" applyNumberFormat="1" applyFont="1" applyFill="1" applyBorder="1" applyAlignment="1">
      <alignment horizontal="right"/>
    </xf>
    <xf numFmtId="3" fontId="45" fillId="33" borderId="14" xfId="0" applyNumberFormat="1" applyFont="1" applyFill="1" applyBorder="1" applyAlignment="1">
      <alignment horizontal="right"/>
    </xf>
    <xf numFmtId="3" fontId="68" fillId="28" borderId="9" xfId="0" applyNumberFormat="1" applyFont="1" applyFill="1" applyBorder="1" applyAlignment="1">
      <alignment horizontal="right" vertical="center"/>
    </xf>
    <xf numFmtId="3" fontId="68" fillId="28" borderId="68" xfId="0" applyNumberFormat="1" applyFont="1" applyFill="1" applyBorder="1" applyAlignment="1">
      <alignment horizontal="right" vertical="center"/>
    </xf>
    <xf numFmtId="3" fontId="90" fillId="11" borderId="33" xfId="0" applyNumberFormat="1" applyFont="1" applyFill="1" applyBorder="1" applyAlignment="1">
      <alignment horizontal="right" vertical="center"/>
    </xf>
    <xf numFmtId="3" fontId="90" fillId="11" borderId="75" xfId="0" applyNumberFormat="1" applyFont="1" applyFill="1" applyBorder="1" applyAlignment="1">
      <alignment horizontal="right" vertical="center"/>
    </xf>
    <xf numFmtId="3" fontId="90" fillId="11" borderId="12" xfId="0" applyNumberFormat="1" applyFont="1" applyFill="1" applyBorder="1" applyAlignment="1">
      <alignment horizontal="right" vertical="center"/>
    </xf>
    <xf numFmtId="3" fontId="90" fillId="11" borderId="77" xfId="0" applyNumberFormat="1" applyFont="1" applyFill="1" applyBorder="1" applyAlignment="1">
      <alignment horizontal="right" vertical="center"/>
    </xf>
    <xf numFmtId="4" fontId="90" fillId="11" borderId="33" xfId="0" applyNumberFormat="1" applyFont="1" applyFill="1" applyBorder="1" applyAlignment="1">
      <alignment horizontal="center" vertical="center"/>
    </xf>
    <xf numFmtId="4" fontId="90" fillId="11" borderId="75" xfId="0" applyNumberFormat="1" applyFont="1" applyFill="1" applyBorder="1" applyAlignment="1">
      <alignment horizontal="center" vertical="center"/>
    </xf>
    <xf numFmtId="4" fontId="90" fillId="11" borderId="22" xfId="0" applyNumberFormat="1" applyFont="1" applyFill="1" applyBorder="1" applyAlignment="1">
      <alignment horizontal="center" vertical="center"/>
    </xf>
    <xf numFmtId="4" fontId="90" fillId="11" borderId="78" xfId="0" applyNumberFormat="1" applyFont="1" applyFill="1" applyBorder="1" applyAlignment="1">
      <alignment horizontal="center" vertical="center"/>
    </xf>
    <xf numFmtId="3" fontId="49" fillId="5" borderId="14" xfId="0" applyNumberFormat="1" applyFont="1" applyFill="1" applyBorder="1" applyAlignment="1">
      <alignment horizontal="right"/>
    </xf>
    <xf numFmtId="3" fontId="45" fillId="5" borderId="30" xfId="0" applyNumberFormat="1" applyFont="1" applyFill="1" applyBorder="1"/>
    <xf numFmtId="3" fontId="96" fillId="28" borderId="95" xfId="0" applyNumberFormat="1" applyFont="1" applyFill="1" applyBorder="1"/>
    <xf numFmtId="0" fontId="41" fillId="0" borderId="6" xfId="0" applyFont="1" applyBorder="1" applyAlignment="1">
      <alignment horizontal="center"/>
    </xf>
    <xf numFmtId="0" fontId="3" fillId="11" borderId="50" xfId="0" applyFont="1" applyFill="1" applyBorder="1" applyAlignment="1">
      <alignment horizontal="center"/>
    </xf>
    <xf numFmtId="0" fontId="23" fillId="11" borderId="50" xfId="0" applyFont="1" applyFill="1" applyBorder="1"/>
    <xf numFmtId="0" fontId="23" fillId="11" borderId="9" xfId="0" applyFont="1" applyFill="1" applyBorder="1"/>
    <xf numFmtId="3" fontId="23" fillId="11" borderId="24" xfId="0" applyNumberFormat="1" applyFont="1" applyFill="1" applyBorder="1" applyAlignment="1">
      <alignment horizontal="right"/>
    </xf>
    <xf numFmtId="0" fontId="3" fillId="11" borderId="1" xfId="0" applyFont="1" applyFill="1" applyBorder="1" applyAlignment="1">
      <alignment horizontal="left" vertical="center"/>
    </xf>
    <xf numFmtId="0" fontId="23" fillId="11" borderId="1" xfId="0" applyFont="1" applyFill="1" applyBorder="1" applyAlignment="1">
      <alignment horizontal="left" vertical="center" wrapText="1"/>
    </xf>
    <xf numFmtId="3" fontId="23" fillId="11" borderId="4" xfId="0" applyNumberFormat="1" applyFont="1" applyFill="1" applyBorder="1" applyAlignment="1">
      <alignment horizontal="left" vertical="center"/>
    </xf>
    <xf numFmtId="3" fontId="4" fillId="11" borderId="5" xfId="0" applyNumberFormat="1" applyFont="1" applyFill="1" applyBorder="1" applyAlignment="1">
      <alignment horizontal="left" vertical="center"/>
    </xf>
    <xf numFmtId="3" fontId="23" fillId="11" borderId="1" xfId="0" applyNumberFormat="1" applyFont="1" applyFill="1" applyBorder="1" applyAlignment="1">
      <alignment horizontal="left" vertical="center"/>
    </xf>
    <xf numFmtId="3" fontId="23" fillId="11" borderId="30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3" fontId="23" fillId="11" borderId="14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0" borderId="14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74" fillId="11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4" fillId="14" borderId="26" xfId="0" applyFont="1" applyFill="1" applyBorder="1" applyAlignment="1">
      <alignment horizontal="center"/>
    </xf>
    <xf numFmtId="49" fontId="3" fillId="11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vertical="center"/>
    </xf>
    <xf numFmtId="3" fontId="96" fillId="28" borderId="97" xfId="0" applyNumberFormat="1" applyFont="1" applyFill="1" applyBorder="1"/>
    <xf numFmtId="3" fontId="96" fillId="28" borderId="30" xfId="0" applyNumberFormat="1" applyFont="1" applyFill="1" applyBorder="1"/>
    <xf numFmtId="0" fontId="4" fillId="11" borderId="28" xfId="0" applyFont="1" applyFill="1" applyBorder="1" applyAlignment="1">
      <alignment horizontal="center"/>
    </xf>
    <xf numFmtId="0" fontId="4" fillId="11" borderId="42" xfId="0" applyFont="1" applyFill="1" applyBorder="1" applyAlignment="1">
      <alignment horizontal="center"/>
    </xf>
    <xf numFmtId="49" fontId="87" fillId="11" borderId="0" xfId="0" applyNumberFormat="1" applyFont="1" applyFill="1" applyBorder="1" applyAlignment="1">
      <alignment horizontal="center" vertical="center" wrapText="1"/>
    </xf>
    <xf numFmtId="0" fontId="37" fillId="28" borderId="90" xfId="0" applyFont="1" applyFill="1" applyBorder="1" applyAlignment="1">
      <alignment horizontal="center" vertical="center" wrapText="1"/>
    </xf>
    <xf numFmtId="0" fontId="37" fillId="28" borderId="11" xfId="0" applyFont="1" applyFill="1" applyBorder="1" applyAlignment="1">
      <alignment horizontal="center" vertical="center" wrapText="1"/>
    </xf>
    <xf numFmtId="0" fontId="37" fillId="28" borderId="15" xfId="0" applyFont="1" applyFill="1" applyBorder="1" applyAlignment="1">
      <alignment horizontal="center" vertical="center" wrapText="1"/>
    </xf>
    <xf numFmtId="0" fontId="37" fillId="29" borderId="92" xfId="0" applyFont="1" applyFill="1" applyBorder="1" applyAlignment="1">
      <alignment horizontal="center" vertical="center" wrapText="1"/>
    </xf>
    <xf numFmtId="0" fontId="37" fillId="29" borderId="76" xfId="0" applyFont="1" applyFill="1" applyBorder="1" applyAlignment="1">
      <alignment horizontal="center" vertical="center" wrapText="1"/>
    </xf>
    <xf numFmtId="0" fontId="37" fillId="29" borderId="73" xfId="0" applyFont="1" applyFill="1" applyBorder="1" applyAlignment="1">
      <alignment horizontal="center" vertical="center" wrapText="1"/>
    </xf>
    <xf numFmtId="49" fontId="71" fillId="6" borderId="84" xfId="0" applyNumberFormat="1" applyFont="1" applyFill="1" applyBorder="1" applyAlignment="1">
      <alignment horizontal="left" vertical="center"/>
    </xf>
    <xf numFmtId="49" fontId="72" fillId="6" borderId="25" xfId="0" applyNumberFormat="1" applyFont="1" applyFill="1" applyBorder="1" applyAlignment="1">
      <alignment vertical="center"/>
    </xf>
    <xf numFmtId="49" fontId="72" fillId="6" borderId="80" xfId="0" applyNumberFormat="1" applyFont="1" applyFill="1" applyBorder="1" applyAlignment="1">
      <alignment vertical="center"/>
    </xf>
    <xf numFmtId="49" fontId="72" fillId="6" borderId="85" xfId="0" applyNumberFormat="1" applyFont="1" applyFill="1" applyBorder="1" applyAlignment="1">
      <alignment vertical="center"/>
    </xf>
    <xf numFmtId="49" fontId="72" fillId="6" borderId="7" xfId="0" applyNumberFormat="1" applyFont="1" applyFill="1" applyBorder="1" applyAlignment="1">
      <alignment vertical="center"/>
    </xf>
    <xf numFmtId="49" fontId="72" fillId="6" borderId="64" xfId="0" applyNumberFormat="1" applyFont="1" applyFill="1" applyBorder="1" applyAlignment="1">
      <alignment vertical="center"/>
    </xf>
    <xf numFmtId="49" fontId="54" fillId="6" borderId="50" xfId="0" applyNumberFormat="1" applyFont="1" applyFill="1" applyBorder="1" applyAlignment="1">
      <alignment horizontal="center" vertical="center" wrapText="1"/>
    </xf>
    <xf numFmtId="49" fontId="54" fillId="6" borderId="16" xfId="0" applyNumberFormat="1" applyFont="1" applyFill="1" applyBorder="1" applyAlignment="1">
      <alignment horizontal="center" vertical="center" wrapText="1"/>
    </xf>
    <xf numFmtId="49" fontId="71" fillId="6" borderId="25" xfId="0" applyNumberFormat="1" applyFont="1" applyFill="1" applyBorder="1" applyAlignment="1">
      <alignment horizontal="left" vertical="center"/>
    </xf>
    <xf numFmtId="49" fontId="71" fillId="6" borderId="85" xfId="0" applyNumberFormat="1" applyFont="1" applyFill="1" applyBorder="1" applyAlignment="1">
      <alignment horizontal="left" vertical="center"/>
    </xf>
    <xf numFmtId="49" fontId="71" fillId="6" borderId="7" xfId="0" applyNumberFormat="1" applyFont="1" applyFill="1" applyBorder="1" applyAlignment="1">
      <alignment horizontal="left" vertical="center"/>
    </xf>
    <xf numFmtId="0" fontId="37" fillId="27" borderId="86" xfId="0" applyFont="1" applyFill="1" applyBorder="1" applyAlignment="1">
      <alignment horizontal="center" vertical="center" wrapText="1"/>
    </xf>
    <xf numFmtId="0" fontId="37" fillId="27" borderId="39" xfId="0" applyFont="1" applyFill="1" applyBorder="1" applyAlignment="1">
      <alignment horizontal="center" vertical="center" wrapText="1"/>
    </xf>
    <xf numFmtId="0" fontId="37" fillId="27" borderId="49" xfId="0" applyFont="1" applyFill="1" applyBorder="1" applyAlignment="1">
      <alignment horizontal="center" vertical="center" wrapText="1"/>
    </xf>
    <xf numFmtId="49" fontId="54" fillId="6" borderId="13" xfId="0" applyNumberFormat="1" applyFont="1" applyFill="1" applyBorder="1" applyAlignment="1">
      <alignment horizontal="center" vertical="center" wrapText="1"/>
    </xf>
    <xf numFmtId="0" fontId="37" fillId="27" borderId="80" xfId="0" applyFont="1" applyFill="1" applyBorder="1" applyAlignment="1">
      <alignment horizontal="center" vertical="center" wrapText="1"/>
    </xf>
    <xf numFmtId="0" fontId="37" fillId="27" borderId="62" xfId="0" applyFont="1" applyFill="1" applyBorder="1" applyAlignment="1">
      <alignment horizontal="center" vertical="center" wrapText="1"/>
    </xf>
    <xf numFmtId="0" fontId="37" fillId="27" borderId="63" xfId="0" applyFont="1" applyFill="1" applyBorder="1" applyAlignment="1">
      <alignment horizontal="center" vertical="center" wrapText="1"/>
    </xf>
    <xf numFmtId="49" fontId="61" fillId="19" borderId="86" xfId="0" applyNumberFormat="1" applyFont="1" applyFill="1" applyBorder="1" applyAlignment="1">
      <alignment horizontal="center" vertical="center" wrapText="1"/>
    </xf>
    <xf numFmtId="0" fontId="33" fillId="19" borderId="39" xfId="0" applyFont="1" applyFill="1" applyBorder="1" applyAlignment="1">
      <alignment horizontal="center" wrapText="1"/>
    </xf>
    <xf numFmtId="0" fontId="33" fillId="19" borderId="49" xfId="0" applyFont="1" applyFill="1" applyBorder="1" applyAlignment="1">
      <alignment horizontal="center" wrapText="1"/>
    </xf>
    <xf numFmtId="49" fontId="61" fillId="30" borderId="86" xfId="0" applyNumberFormat="1" applyFont="1" applyFill="1" applyBorder="1" applyAlignment="1">
      <alignment horizontal="center" vertical="center" wrapText="1"/>
    </xf>
    <xf numFmtId="0" fontId="33" fillId="30" borderId="39" xfId="0" applyFont="1" applyFill="1" applyBorder="1" applyAlignment="1">
      <alignment horizontal="center" wrapText="1"/>
    </xf>
    <xf numFmtId="0" fontId="33" fillId="30" borderId="49" xfId="0" applyFont="1" applyFill="1" applyBorder="1" applyAlignment="1">
      <alignment horizontal="center" wrapText="1"/>
    </xf>
    <xf numFmtId="49" fontId="37" fillId="31" borderId="86" xfId="0" applyNumberFormat="1" applyFont="1" applyFill="1" applyBorder="1" applyAlignment="1">
      <alignment horizontal="center" vertical="center" wrapText="1"/>
    </xf>
    <xf numFmtId="0" fontId="79" fillId="31" borderId="39" xfId="0" applyFont="1" applyFill="1" applyBorder="1" applyAlignment="1">
      <alignment horizontal="center" wrapText="1"/>
    </xf>
    <xf numFmtId="0" fontId="79" fillId="31" borderId="49" xfId="0" applyFont="1" applyFill="1" applyBorder="1" applyAlignment="1">
      <alignment horizontal="center" wrapText="1"/>
    </xf>
    <xf numFmtId="49" fontId="78" fillId="10" borderId="61" xfId="0" applyNumberFormat="1" applyFont="1" applyFill="1" applyBorder="1" applyAlignment="1">
      <alignment horizontal="center"/>
    </xf>
    <xf numFmtId="49" fontId="78" fillId="10" borderId="54" xfId="0" applyNumberFormat="1" applyFont="1" applyFill="1" applyBorder="1" applyAlignment="1">
      <alignment horizontal="center"/>
    </xf>
    <xf numFmtId="49" fontId="37" fillId="19" borderId="86" xfId="0" applyNumberFormat="1" applyFont="1" applyFill="1" applyBorder="1" applyAlignment="1">
      <alignment horizontal="center" vertical="center" wrapText="1"/>
    </xf>
    <xf numFmtId="0" fontId="79" fillId="19" borderId="39" xfId="0" applyFont="1" applyFill="1" applyBorder="1" applyAlignment="1">
      <alignment horizontal="center" wrapText="1"/>
    </xf>
    <xf numFmtId="0" fontId="79" fillId="19" borderId="49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vertical="center" textRotation="180" wrapText="1"/>
    </xf>
    <xf numFmtId="0" fontId="3" fillId="4" borderId="16" xfId="0" applyFont="1" applyFill="1" applyBorder="1" applyAlignment="1">
      <alignment horizontal="center" vertical="center" textRotation="180" wrapText="1"/>
    </xf>
    <xf numFmtId="0" fontId="89" fillId="26" borderId="87" xfId="0" applyFont="1" applyFill="1" applyBorder="1" applyAlignment="1">
      <alignment horizontal="center" vertical="center" wrapText="1"/>
    </xf>
    <xf numFmtId="0" fontId="89" fillId="26" borderId="16" xfId="0" applyFont="1" applyFill="1" applyBorder="1" applyAlignment="1">
      <alignment horizontal="center" vertical="center" wrapText="1"/>
    </xf>
    <xf numFmtId="0" fontId="59" fillId="13" borderId="13" xfId="0" applyFont="1" applyFill="1" applyBorder="1" applyAlignment="1">
      <alignment horizontal="center" vertical="center" wrapText="1"/>
    </xf>
    <xf numFmtId="0" fontId="59" fillId="13" borderId="16" xfId="0" applyFont="1" applyFill="1" applyBorder="1" applyAlignment="1">
      <alignment horizontal="center" vertical="center" wrapText="1"/>
    </xf>
    <xf numFmtId="0" fontId="89" fillId="26" borderId="88" xfId="0" applyFont="1" applyFill="1" applyBorder="1" applyAlignment="1">
      <alignment horizontal="center" vertical="center" wrapText="1"/>
    </xf>
    <xf numFmtId="0" fontId="89" fillId="26" borderId="73" xfId="0" applyFont="1" applyFill="1" applyBorder="1" applyAlignment="1">
      <alignment horizontal="center" vertical="center" wrapText="1"/>
    </xf>
    <xf numFmtId="0" fontId="59" fillId="13" borderId="89" xfId="0" applyFont="1" applyFill="1" applyBorder="1" applyAlignment="1">
      <alignment horizontal="center" vertical="center" wrapText="1"/>
    </xf>
    <xf numFmtId="0" fontId="59" fillId="13" borderId="49" xfId="0" applyFont="1" applyFill="1" applyBorder="1" applyAlignment="1">
      <alignment horizontal="center" vertical="center" wrapText="1"/>
    </xf>
    <xf numFmtId="0" fontId="40" fillId="11" borderId="10" xfId="0" applyFont="1" applyFill="1" applyBorder="1" applyAlignment="1">
      <alignment horizontal="left"/>
    </xf>
    <xf numFmtId="0" fontId="0" fillId="0" borderId="16" xfId="0" applyBorder="1"/>
    <xf numFmtId="0" fontId="10" fillId="3" borderId="26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45" fillId="14" borderId="26" xfId="0" applyFont="1" applyFill="1" applyBorder="1" applyAlignment="1">
      <alignment horizontal="left"/>
    </xf>
    <xf numFmtId="0" fontId="45" fillId="14" borderId="5" xfId="0" applyFont="1" applyFill="1" applyBorder="1" applyAlignment="1">
      <alignment horizontal="left"/>
    </xf>
    <xf numFmtId="0" fontId="45" fillId="14" borderId="4" xfId="0" applyFont="1" applyFill="1" applyBorder="1" applyAlignment="1">
      <alignment horizontal="left"/>
    </xf>
    <xf numFmtId="0" fontId="3" fillId="4" borderId="87" xfId="0" applyFont="1" applyFill="1" applyBorder="1" applyAlignment="1">
      <alignment horizontal="center" vertical="center" textRotation="180" wrapText="1"/>
    </xf>
    <xf numFmtId="0" fontId="0" fillId="0" borderId="0" xfId="0" applyAlignment="1">
      <alignment horizontal="center" wrapText="1"/>
    </xf>
    <xf numFmtId="0" fontId="97" fillId="11" borderId="0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82" fillId="11" borderId="0" xfId="0" applyFont="1" applyFill="1" applyAlignment="1">
      <alignment horizontal="center" vertical="top" wrapText="1"/>
    </xf>
    <xf numFmtId="0" fontId="33" fillId="8" borderId="84" xfId="0" applyFont="1" applyFill="1" applyBorder="1" applyAlignment="1">
      <alignment vertical="center"/>
    </xf>
    <xf numFmtId="0" fontId="33" fillId="8" borderId="90" xfId="0" applyFont="1" applyFill="1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15" xfId="0" applyBorder="1" applyAlignment="1">
      <alignment vertical="center"/>
    </xf>
    <xf numFmtId="0" fontId="12" fillId="22" borderId="50" xfId="0" applyFont="1" applyFill="1" applyBorder="1" applyAlignment="1">
      <alignment vertical="center"/>
    </xf>
    <xf numFmtId="0" fontId="46" fillId="22" borderId="3" xfId="0" applyFont="1" applyFill="1" applyBorder="1" applyAlignment="1">
      <alignment vertical="center"/>
    </xf>
    <xf numFmtId="3" fontId="92" fillId="13" borderId="59" xfId="0" applyNumberFormat="1" applyFont="1" applyFill="1" applyBorder="1" applyAlignment="1">
      <alignment horizontal="right" vertical="center"/>
    </xf>
    <xf numFmtId="0" fontId="44" fillId="13" borderId="2" xfId="0" applyFont="1" applyFill="1" applyBorder="1" applyAlignment="1">
      <alignment horizontal="right" vertical="center"/>
    </xf>
    <xf numFmtId="0" fontId="12" fillId="22" borderId="50" xfId="0" applyFont="1" applyFill="1" applyBorder="1" applyAlignment="1">
      <alignment horizontal="left" vertical="center"/>
    </xf>
    <xf numFmtId="0" fontId="46" fillId="22" borderId="3" xfId="0" applyFont="1" applyFill="1" applyBorder="1" applyAlignment="1">
      <alignment horizontal="left" vertical="center"/>
    </xf>
    <xf numFmtId="3" fontId="92" fillId="26" borderId="50" xfId="0" applyNumberFormat="1" applyFont="1" applyFill="1" applyBorder="1" applyAlignment="1">
      <alignment horizontal="right" vertical="center"/>
    </xf>
    <xf numFmtId="0" fontId="98" fillId="26" borderId="3" xfId="0" applyFont="1" applyFill="1" applyBorder="1" applyAlignment="1">
      <alignment horizontal="right" vertical="center"/>
    </xf>
  </cellXfs>
  <cellStyles count="6">
    <cellStyle name="Excel Built-in Normal" xfId="1"/>
    <cellStyle name="normálne" xfId="0" builtinId="0"/>
    <cellStyle name="normálne 2" xfId="2"/>
    <cellStyle name="normálne 2 2" xfId="3"/>
    <cellStyle name="normálne 4" xfId="4"/>
    <cellStyle name="normálne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2:P248"/>
  <sheetViews>
    <sheetView tabSelected="1" zoomScaleNormal="100" zoomScaleSheetLayoutView="100" workbookViewId="0"/>
  </sheetViews>
  <sheetFormatPr defaultRowHeight="12.75"/>
  <cols>
    <col min="1" max="1" width="1.42578125" style="15" customWidth="1"/>
    <col min="2" max="2" width="3.28515625" style="13" customWidth="1"/>
    <col min="3" max="3" width="3.5703125" style="14" customWidth="1"/>
    <col min="4" max="4" width="4" style="14" customWidth="1"/>
    <col min="5" max="5" width="4.140625" style="14" customWidth="1"/>
    <col min="6" max="6" width="4.5703125" style="13" customWidth="1"/>
    <col min="7" max="7" width="49.85546875" style="13" customWidth="1"/>
    <col min="8" max="8" width="20.28515625" customWidth="1"/>
    <col min="9" max="9" width="13.5703125" customWidth="1"/>
    <col min="10" max="10" width="12.7109375" customWidth="1"/>
  </cols>
  <sheetData>
    <row r="2" spans="1:10" ht="75" customHeight="1">
      <c r="B2" s="848" t="s">
        <v>764</v>
      </c>
      <c r="C2" s="848"/>
      <c r="D2" s="848"/>
      <c r="E2" s="848"/>
      <c r="F2" s="848"/>
      <c r="G2" s="848"/>
      <c r="H2" s="848"/>
      <c r="I2" s="848"/>
      <c r="J2" s="848"/>
    </row>
    <row r="3" spans="1:10" ht="11.25" customHeight="1" thickBot="1">
      <c r="B3" s="279"/>
      <c r="C3" s="279"/>
      <c r="D3" s="279"/>
      <c r="E3" s="279"/>
      <c r="F3" s="279"/>
      <c r="G3" s="279"/>
      <c r="H3" s="144"/>
    </row>
    <row r="4" spans="1:10" ht="15.75" customHeight="1">
      <c r="B4" s="855" t="s">
        <v>9</v>
      </c>
      <c r="C4" s="856"/>
      <c r="D4" s="856"/>
      <c r="E4" s="856"/>
      <c r="F4" s="856"/>
      <c r="G4" s="857"/>
      <c r="H4" s="870" t="s">
        <v>729</v>
      </c>
      <c r="I4" s="849" t="s">
        <v>765</v>
      </c>
      <c r="J4" s="852" t="s">
        <v>766</v>
      </c>
    </row>
    <row r="5" spans="1:10" ht="15" customHeight="1">
      <c r="B5" s="858"/>
      <c r="C5" s="859"/>
      <c r="D5" s="859"/>
      <c r="E5" s="859"/>
      <c r="F5" s="859"/>
      <c r="G5" s="860"/>
      <c r="H5" s="871"/>
      <c r="I5" s="850"/>
      <c r="J5" s="853"/>
    </row>
    <row r="6" spans="1:10" ht="15" customHeight="1">
      <c r="A6" s="268"/>
      <c r="B6" s="85"/>
      <c r="C6" s="861" t="s">
        <v>10</v>
      </c>
      <c r="D6" s="86" t="s">
        <v>11</v>
      </c>
      <c r="E6" s="86" t="s">
        <v>12</v>
      </c>
      <c r="F6" s="87"/>
      <c r="G6" s="576"/>
      <c r="H6" s="871"/>
      <c r="I6" s="850"/>
      <c r="J6" s="853"/>
    </row>
    <row r="7" spans="1:10" ht="16.5" customHeight="1" thickBot="1">
      <c r="A7" s="268"/>
      <c r="B7" s="89"/>
      <c r="C7" s="862"/>
      <c r="D7" s="91"/>
      <c r="E7" s="90" t="s">
        <v>13</v>
      </c>
      <c r="F7" s="92" t="s">
        <v>14</v>
      </c>
      <c r="G7" s="577"/>
      <c r="H7" s="872"/>
      <c r="I7" s="851"/>
      <c r="J7" s="854"/>
    </row>
    <row r="8" spans="1:10" ht="19.5" customHeight="1" thickTop="1">
      <c r="B8" s="36">
        <v>1</v>
      </c>
      <c r="C8" s="108" t="s">
        <v>15</v>
      </c>
      <c r="D8" s="109"/>
      <c r="E8" s="110"/>
      <c r="F8" s="115" t="s">
        <v>16</v>
      </c>
      <c r="G8" s="598"/>
      <c r="H8" s="653">
        <f>H10+H13+H19</f>
        <v>20947000</v>
      </c>
      <c r="I8" s="706"/>
      <c r="J8" s="707">
        <f>H8+I8</f>
        <v>20947000</v>
      </c>
    </row>
    <row r="9" spans="1:10" ht="13.5" customHeight="1">
      <c r="A9" s="268"/>
      <c r="B9" s="37">
        <f>B8+1</f>
        <v>2</v>
      </c>
      <c r="C9" s="3"/>
      <c r="D9" s="38"/>
      <c r="E9" s="5"/>
      <c r="F9" s="39"/>
      <c r="G9" s="599"/>
      <c r="H9" s="632"/>
      <c r="I9" s="708"/>
      <c r="J9" s="709"/>
    </row>
    <row r="10" spans="1:10" ht="13.5" customHeight="1">
      <c r="B10" s="37">
        <f t="shared" ref="B10:B58" si="0">B9+1</f>
        <v>3</v>
      </c>
      <c r="C10" s="6" t="s">
        <v>17</v>
      </c>
      <c r="D10" s="40"/>
      <c r="E10" s="41"/>
      <c r="F10" s="42" t="s">
        <v>18</v>
      </c>
      <c r="G10" s="580"/>
      <c r="H10" s="633">
        <f>H11</f>
        <v>13000000</v>
      </c>
      <c r="I10" s="710"/>
      <c r="J10" s="711">
        <f t="shared" ref="J10:J23" si="1">H10+I10</f>
        <v>13000000</v>
      </c>
    </row>
    <row r="11" spans="1:10" ht="12.75" customHeight="1">
      <c r="B11" s="37">
        <f t="shared" si="0"/>
        <v>4</v>
      </c>
      <c r="C11" s="6"/>
      <c r="D11" s="40" t="s">
        <v>19</v>
      </c>
      <c r="E11" s="41" t="s">
        <v>20</v>
      </c>
      <c r="F11" s="35" t="s">
        <v>21</v>
      </c>
      <c r="G11" s="580"/>
      <c r="H11" s="634">
        <v>13000000</v>
      </c>
      <c r="I11" s="712"/>
      <c r="J11" s="713">
        <f t="shared" si="1"/>
        <v>13000000</v>
      </c>
    </row>
    <row r="12" spans="1:10">
      <c r="B12" s="37">
        <f t="shared" si="0"/>
        <v>5</v>
      </c>
      <c r="C12" s="7"/>
      <c r="D12" s="44"/>
      <c r="E12" s="45"/>
      <c r="F12" s="46"/>
      <c r="G12" s="600"/>
      <c r="H12" s="635"/>
      <c r="I12" s="714"/>
      <c r="J12" s="715"/>
    </row>
    <row r="13" spans="1:10">
      <c r="B13" s="37">
        <f t="shared" si="0"/>
        <v>6</v>
      </c>
      <c r="C13" s="6" t="s">
        <v>22</v>
      </c>
      <c r="D13" s="44"/>
      <c r="E13" s="48"/>
      <c r="F13" s="42" t="s">
        <v>23</v>
      </c>
      <c r="G13" s="600"/>
      <c r="H13" s="636">
        <f>H14</f>
        <v>5400000</v>
      </c>
      <c r="I13" s="716"/>
      <c r="J13" s="717">
        <f t="shared" si="1"/>
        <v>5400000</v>
      </c>
    </row>
    <row r="14" spans="1:10">
      <c r="B14" s="37">
        <f t="shared" si="0"/>
        <v>7</v>
      </c>
      <c r="C14" s="7"/>
      <c r="D14" s="44" t="s">
        <v>24</v>
      </c>
      <c r="E14" s="48"/>
      <c r="F14" s="35" t="s">
        <v>25</v>
      </c>
      <c r="G14" s="600"/>
      <c r="H14" s="637">
        <f>SUM(H15:H17)</f>
        <v>5400000</v>
      </c>
      <c r="I14" s="718"/>
      <c r="J14" s="719">
        <f t="shared" si="1"/>
        <v>5400000</v>
      </c>
    </row>
    <row r="15" spans="1:10">
      <c r="B15" s="37">
        <f t="shared" si="0"/>
        <v>8</v>
      </c>
      <c r="C15" s="7"/>
      <c r="D15" s="44"/>
      <c r="E15" s="48" t="s">
        <v>26</v>
      </c>
      <c r="F15" s="39" t="s">
        <v>27</v>
      </c>
      <c r="G15" s="600"/>
      <c r="H15" s="638">
        <v>620000</v>
      </c>
      <c r="I15" s="720"/>
      <c r="J15" s="721">
        <f t="shared" si="1"/>
        <v>620000</v>
      </c>
    </row>
    <row r="16" spans="1:10">
      <c r="B16" s="37">
        <f t="shared" si="0"/>
        <v>9</v>
      </c>
      <c r="C16" s="7"/>
      <c r="D16" s="44"/>
      <c r="E16" s="48" t="s">
        <v>28</v>
      </c>
      <c r="F16" s="39" t="s">
        <v>29</v>
      </c>
      <c r="G16" s="600"/>
      <c r="H16" s="638">
        <v>4415000</v>
      </c>
      <c r="I16" s="720"/>
      <c r="J16" s="721">
        <f t="shared" si="1"/>
        <v>4415000</v>
      </c>
    </row>
    <row r="17" spans="2:11">
      <c r="B17" s="37">
        <f t="shared" si="0"/>
        <v>10</v>
      </c>
      <c r="C17" s="7"/>
      <c r="D17" s="44"/>
      <c r="E17" s="48" t="s">
        <v>20</v>
      </c>
      <c r="F17" s="39" t="s">
        <v>30</v>
      </c>
      <c r="G17" s="600"/>
      <c r="H17" s="638">
        <v>365000</v>
      </c>
      <c r="I17" s="720"/>
      <c r="J17" s="721">
        <f t="shared" si="1"/>
        <v>365000</v>
      </c>
    </row>
    <row r="18" spans="2:11">
      <c r="B18" s="37">
        <f t="shared" si="0"/>
        <v>11</v>
      </c>
      <c r="C18" s="49"/>
      <c r="D18" s="44"/>
      <c r="E18" s="48"/>
      <c r="F18" s="50"/>
      <c r="G18" s="600"/>
      <c r="H18" s="639"/>
      <c r="I18" s="722"/>
      <c r="J18" s="723"/>
    </row>
    <row r="19" spans="2:11">
      <c r="B19" s="37">
        <f t="shared" si="0"/>
        <v>12</v>
      </c>
      <c r="C19" s="6" t="s">
        <v>31</v>
      </c>
      <c r="D19" s="44"/>
      <c r="E19" s="48"/>
      <c r="F19" s="42" t="s">
        <v>32</v>
      </c>
      <c r="G19" s="600"/>
      <c r="H19" s="636">
        <f>SUM(H20:H23)</f>
        <v>2547000</v>
      </c>
      <c r="I19" s="716"/>
      <c r="J19" s="717">
        <f t="shared" si="1"/>
        <v>2547000</v>
      </c>
    </row>
    <row r="20" spans="2:11">
      <c r="B20" s="37">
        <f t="shared" si="0"/>
        <v>13</v>
      </c>
      <c r="C20" s="29"/>
      <c r="D20" s="1" t="s">
        <v>33</v>
      </c>
      <c r="E20" s="2" t="s">
        <v>34</v>
      </c>
      <c r="F20" s="39" t="s">
        <v>35</v>
      </c>
      <c r="G20" s="599"/>
      <c r="H20" s="637">
        <v>62000</v>
      </c>
      <c r="I20" s="718"/>
      <c r="J20" s="719">
        <f t="shared" si="1"/>
        <v>62000</v>
      </c>
    </row>
    <row r="21" spans="2:11">
      <c r="B21" s="37">
        <f t="shared" si="0"/>
        <v>14</v>
      </c>
      <c r="C21" s="29"/>
      <c r="D21" s="1" t="s">
        <v>33</v>
      </c>
      <c r="E21" s="2" t="s">
        <v>26</v>
      </c>
      <c r="F21" s="39" t="s">
        <v>124</v>
      </c>
      <c r="G21" s="599"/>
      <c r="H21" s="637">
        <v>50000</v>
      </c>
      <c r="I21" s="718"/>
      <c r="J21" s="719">
        <f t="shared" si="1"/>
        <v>50000</v>
      </c>
    </row>
    <row r="22" spans="2:11">
      <c r="B22" s="37">
        <f t="shared" si="0"/>
        <v>15</v>
      </c>
      <c r="C22" s="29"/>
      <c r="D22" s="1" t="s">
        <v>33</v>
      </c>
      <c r="E22" s="2" t="s">
        <v>36</v>
      </c>
      <c r="F22" s="39" t="s">
        <v>179</v>
      </c>
      <c r="G22" s="599"/>
      <c r="H22" s="637">
        <v>2400000</v>
      </c>
      <c r="I22" s="718"/>
      <c r="J22" s="719">
        <f t="shared" si="1"/>
        <v>2400000</v>
      </c>
    </row>
    <row r="23" spans="2:11">
      <c r="B23" s="37">
        <f t="shared" si="0"/>
        <v>16</v>
      </c>
      <c r="C23" s="29"/>
      <c r="D23" s="1" t="s">
        <v>33</v>
      </c>
      <c r="E23" s="2"/>
      <c r="F23" s="39" t="s">
        <v>291</v>
      </c>
      <c r="G23" s="599"/>
      <c r="H23" s="637">
        <v>35000</v>
      </c>
      <c r="I23" s="718"/>
      <c r="J23" s="719">
        <f t="shared" si="1"/>
        <v>35000</v>
      </c>
    </row>
    <row r="24" spans="2:11">
      <c r="B24" s="37">
        <f t="shared" si="0"/>
        <v>17</v>
      </c>
      <c r="C24" s="7"/>
      <c r="D24" s="44"/>
      <c r="E24" s="48"/>
      <c r="F24" s="46"/>
      <c r="G24" s="600"/>
      <c r="H24" s="635"/>
      <c r="I24" s="714"/>
      <c r="J24" s="715"/>
    </row>
    <row r="25" spans="2:11" ht="19.5" customHeight="1">
      <c r="B25" s="37">
        <f t="shared" si="0"/>
        <v>18</v>
      </c>
      <c r="C25" s="111" t="s">
        <v>37</v>
      </c>
      <c r="D25" s="112"/>
      <c r="E25" s="113"/>
      <c r="F25" s="114" t="s">
        <v>38</v>
      </c>
      <c r="G25" s="584"/>
      <c r="H25" s="649">
        <f>H27+H37+H47+H49+H55+H89+H115+H152+H196+H197</f>
        <v>2965062</v>
      </c>
      <c r="I25" s="724">
        <f>I27+I37+I46+I48+I54+I76+I106+I134+I189+I190</f>
        <v>0</v>
      </c>
      <c r="J25" s="725">
        <f t="shared" ref="J25" si="2">H25+I25</f>
        <v>2965062</v>
      </c>
      <c r="K25" s="15"/>
    </row>
    <row r="26" spans="2:11">
      <c r="B26" s="37">
        <f t="shared" si="0"/>
        <v>19</v>
      </c>
      <c r="C26" s="51"/>
      <c r="D26" s="51"/>
      <c r="E26" s="52"/>
      <c r="F26" s="39"/>
      <c r="G26" s="580"/>
      <c r="H26" s="634"/>
      <c r="I26" s="634"/>
      <c r="J26" s="634"/>
      <c r="K26" s="15"/>
    </row>
    <row r="27" spans="2:11">
      <c r="B27" s="37">
        <f t="shared" si="0"/>
        <v>20</v>
      </c>
      <c r="C27" s="6" t="s">
        <v>39</v>
      </c>
      <c r="D27" s="6"/>
      <c r="E27" s="8"/>
      <c r="F27" s="42" t="s">
        <v>40</v>
      </c>
      <c r="G27" s="580"/>
      <c r="H27" s="636">
        <f>H28</f>
        <v>455000</v>
      </c>
      <c r="I27" s="636"/>
      <c r="J27" s="731">
        <f t="shared" ref="J27:J53" si="3">H27+I27</f>
        <v>455000</v>
      </c>
    </row>
    <row r="28" spans="2:11">
      <c r="B28" s="37">
        <f t="shared" si="0"/>
        <v>21</v>
      </c>
      <c r="C28" s="6"/>
      <c r="D28" s="6" t="s">
        <v>41</v>
      </c>
      <c r="E28" s="8"/>
      <c r="F28" s="77" t="s">
        <v>90</v>
      </c>
      <c r="G28" s="580"/>
      <c r="H28" s="638">
        <f>H29+H30</f>
        <v>455000</v>
      </c>
      <c r="I28" s="638"/>
      <c r="J28" s="719">
        <f t="shared" si="3"/>
        <v>455000</v>
      </c>
    </row>
    <row r="29" spans="2:11">
      <c r="B29" s="37">
        <f t="shared" si="0"/>
        <v>22</v>
      </c>
      <c r="C29" s="51"/>
      <c r="D29" s="40"/>
      <c r="E29" s="9" t="s">
        <v>28</v>
      </c>
      <c r="F29" s="47" t="s">
        <v>42</v>
      </c>
      <c r="G29" s="580"/>
      <c r="H29" s="638">
        <v>97500</v>
      </c>
      <c r="I29" s="638"/>
      <c r="J29" s="719">
        <f t="shared" si="3"/>
        <v>97500</v>
      </c>
    </row>
    <row r="30" spans="2:11">
      <c r="B30" s="37">
        <f t="shared" si="0"/>
        <v>23</v>
      </c>
      <c r="C30" s="51"/>
      <c r="D30" s="40"/>
      <c r="E30" s="9" t="s">
        <v>20</v>
      </c>
      <c r="F30" s="47" t="s">
        <v>43</v>
      </c>
      <c r="G30" s="580"/>
      <c r="H30" s="634">
        <f>SUM(H31:H35)</f>
        <v>357500</v>
      </c>
      <c r="I30" s="634"/>
      <c r="J30" s="719">
        <f t="shared" si="3"/>
        <v>357500</v>
      </c>
    </row>
    <row r="31" spans="2:11">
      <c r="B31" s="37">
        <f t="shared" si="0"/>
        <v>24</v>
      </c>
      <c r="C31" s="51"/>
      <c r="D31" s="40"/>
      <c r="E31" s="52"/>
      <c r="F31" s="35"/>
      <c r="G31" s="580" t="s">
        <v>44</v>
      </c>
      <c r="H31" s="634">
        <v>35500</v>
      </c>
      <c r="I31" s="634"/>
      <c r="J31" s="719">
        <f t="shared" si="3"/>
        <v>35500</v>
      </c>
    </row>
    <row r="32" spans="2:11">
      <c r="B32" s="37">
        <f t="shared" si="0"/>
        <v>25</v>
      </c>
      <c r="C32" s="51"/>
      <c r="D32" s="40"/>
      <c r="E32" s="52"/>
      <c r="F32" s="47"/>
      <c r="G32" s="580" t="s">
        <v>45</v>
      </c>
      <c r="H32" s="634">
        <v>217000</v>
      </c>
      <c r="I32" s="634"/>
      <c r="J32" s="719">
        <f t="shared" si="3"/>
        <v>217000</v>
      </c>
    </row>
    <row r="33" spans="2:10">
      <c r="B33" s="37">
        <f t="shared" si="0"/>
        <v>26</v>
      </c>
      <c r="C33" s="51"/>
      <c r="D33" s="51"/>
      <c r="E33" s="52"/>
      <c r="F33" s="47"/>
      <c r="G33" s="580" t="s">
        <v>123</v>
      </c>
      <c r="H33" s="640">
        <v>32000</v>
      </c>
      <c r="I33" s="640"/>
      <c r="J33" s="719">
        <f t="shared" si="3"/>
        <v>32000</v>
      </c>
    </row>
    <row r="34" spans="2:10">
      <c r="B34" s="37">
        <f t="shared" si="0"/>
        <v>27</v>
      </c>
      <c r="C34" s="51"/>
      <c r="D34" s="51"/>
      <c r="E34" s="52"/>
      <c r="F34" s="47"/>
      <c r="G34" s="580" t="s">
        <v>237</v>
      </c>
      <c r="H34" s="634">
        <v>63000</v>
      </c>
      <c r="I34" s="634"/>
      <c r="J34" s="719">
        <f t="shared" si="3"/>
        <v>63000</v>
      </c>
    </row>
    <row r="35" spans="2:10">
      <c r="B35" s="37">
        <f t="shared" si="0"/>
        <v>28</v>
      </c>
      <c r="C35" s="51"/>
      <c r="D35" s="51"/>
      <c r="E35" s="52"/>
      <c r="F35" s="47"/>
      <c r="G35" s="580" t="s">
        <v>490</v>
      </c>
      <c r="H35" s="637">
        <v>10000</v>
      </c>
      <c r="I35" s="637"/>
      <c r="J35" s="719">
        <f t="shared" si="3"/>
        <v>10000</v>
      </c>
    </row>
    <row r="36" spans="2:10">
      <c r="B36" s="37">
        <f t="shared" si="0"/>
        <v>29</v>
      </c>
      <c r="C36" s="51"/>
      <c r="D36" s="51"/>
      <c r="E36" s="52"/>
      <c r="F36" s="47"/>
      <c r="G36" s="580"/>
      <c r="H36" s="634"/>
      <c r="I36" s="634"/>
      <c r="J36" s="719"/>
    </row>
    <row r="37" spans="2:10">
      <c r="B37" s="37">
        <f t="shared" si="0"/>
        <v>30</v>
      </c>
      <c r="C37" s="6" t="s">
        <v>46</v>
      </c>
      <c r="D37" s="51"/>
      <c r="E37" s="52"/>
      <c r="F37" s="42" t="s">
        <v>47</v>
      </c>
      <c r="G37" s="580"/>
      <c r="H37" s="641">
        <f>H38+H41+H42+H45</f>
        <v>451800</v>
      </c>
      <c r="I37" s="641"/>
      <c r="J37" s="731">
        <f t="shared" si="3"/>
        <v>451800</v>
      </c>
    </row>
    <row r="38" spans="2:10">
      <c r="B38" s="37">
        <f t="shared" si="0"/>
        <v>31</v>
      </c>
      <c r="C38" s="51"/>
      <c r="D38" s="40" t="s">
        <v>48</v>
      </c>
      <c r="E38" s="9"/>
      <c r="F38" s="47" t="s">
        <v>492</v>
      </c>
      <c r="G38" s="580"/>
      <c r="H38" s="634">
        <f>SUM(H39:H40)</f>
        <v>310000</v>
      </c>
      <c r="I38" s="634"/>
      <c r="J38" s="719">
        <f t="shared" si="3"/>
        <v>310000</v>
      </c>
    </row>
    <row r="39" spans="2:10">
      <c r="B39" s="37">
        <f t="shared" si="0"/>
        <v>32</v>
      </c>
      <c r="C39" s="51"/>
      <c r="D39" s="51"/>
      <c r="E39" s="41" t="s">
        <v>56</v>
      </c>
      <c r="F39" s="35"/>
      <c r="G39" s="580" t="s">
        <v>91</v>
      </c>
      <c r="H39" s="634">
        <v>150000</v>
      </c>
      <c r="I39" s="634"/>
      <c r="J39" s="719">
        <f t="shared" si="3"/>
        <v>150000</v>
      </c>
    </row>
    <row r="40" spans="2:10">
      <c r="B40" s="37">
        <f t="shared" si="0"/>
        <v>33</v>
      </c>
      <c r="C40" s="51"/>
      <c r="D40" s="51"/>
      <c r="E40" s="41" t="s">
        <v>49</v>
      </c>
      <c r="F40" s="35"/>
      <c r="G40" s="580" t="s">
        <v>50</v>
      </c>
      <c r="H40" s="654">
        <v>160000</v>
      </c>
      <c r="I40" s="654"/>
      <c r="J40" s="719">
        <f t="shared" si="3"/>
        <v>160000</v>
      </c>
    </row>
    <row r="41" spans="2:10">
      <c r="B41" s="37">
        <f t="shared" si="0"/>
        <v>34</v>
      </c>
      <c r="C41" s="51"/>
      <c r="D41" s="7" t="s">
        <v>51</v>
      </c>
      <c r="E41" s="41" t="s">
        <v>20</v>
      </c>
      <c r="F41" s="53" t="s">
        <v>52</v>
      </c>
      <c r="G41" s="580"/>
      <c r="H41" s="634">
        <v>90000</v>
      </c>
      <c r="I41" s="634"/>
      <c r="J41" s="719">
        <f t="shared" si="3"/>
        <v>90000</v>
      </c>
    </row>
    <row r="42" spans="2:10">
      <c r="B42" s="37">
        <f t="shared" si="0"/>
        <v>35</v>
      </c>
      <c r="C42" s="51"/>
      <c r="D42" s="40" t="s">
        <v>53</v>
      </c>
      <c r="E42" s="9" t="s">
        <v>26</v>
      </c>
      <c r="F42" s="47" t="s">
        <v>54</v>
      </c>
      <c r="G42" s="580"/>
      <c r="H42" s="634">
        <f>H43</f>
        <v>50000</v>
      </c>
      <c r="I42" s="634"/>
      <c r="J42" s="719">
        <f t="shared" si="3"/>
        <v>50000</v>
      </c>
    </row>
    <row r="43" spans="2:10">
      <c r="B43" s="37">
        <f t="shared" si="0"/>
        <v>36</v>
      </c>
      <c r="C43" s="57"/>
      <c r="D43" s="57"/>
      <c r="E43" s="10"/>
      <c r="F43" s="78"/>
      <c r="G43" s="601" t="s">
        <v>123</v>
      </c>
      <c r="H43" s="640">
        <v>50000</v>
      </c>
      <c r="I43" s="640"/>
      <c r="J43" s="719">
        <f t="shared" si="3"/>
        <v>50000</v>
      </c>
    </row>
    <row r="44" spans="2:10">
      <c r="B44" s="37">
        <f t="shared" si="0"/>
        <v>37</v>
      </c>
      <c r="C44" s="51"/>
      <c r="D44" s="51" t="s">
        <v>53</v>
      </c>
      <c r="E44" s="9" t="s">
        <v>49</v>
      </c>
      <c r="F44" s="54" t="s">
        <v>593</v>
      </c>
      <c r="G44" s="602"/>
      <c r="H44" s="655"/>
      <c r="I44" s="655"/>
      <c r="J44" s="719"/>
    </row>
    <row r="45" spans="2:10">
      <c r="B45" s="37">
        <f t="shared" si="0"/>
        <v>38</v>
      </c>
      <c r="C45" s="79"/>
      <c r="D45" s="56" t="s">
        <v>55</v>
      </c>
      <c r="E45" s="33" t="s">
        <v>56</v>
      </c>
      <c r="F45" s="34" t="s">
        <v>92</v>
      </c>
      <c r="G45" s="586"/>
      <c r="H45" s="634">
        <v>1800</v>
      </c>
      <c r="I45" s="634"/>
      <c r="J45" s="719">
        <f t="shared" si="3"/>
        <v>1800</v>
      </c>
    </row>
    <row r="46" spans="2:10">
      <c r="B46" s="37">
        <f t="shared" si="0"/>
        <v>39</v>
      </c>
      <c r="C46" s="57"/>
      <c r="D46" s="58"/>
      <c r="E46" s="10"/>
      <c r="F46" s="55"/>
      <c r="G46" s="585"/>
      <c r="H46" s="640"/>
      <c r="I46" s="640"/>
      <c r="J46" s="719"/>
    </row>
    <row r="47" spans="2:10">
      <c r="B47" s="37">
        <f t="shared" si="0"/>
        <v>40</v>
      </c>
      <c r="C47" s="59" t="s">
        <v>57</v>
      </c>
      <c r="D47" s="58"/>
      <c r="E47" s="60"/>
      <c r="F47" s="61" t="s">
        <v>58</v>
      </c>
      <c r="G47" s="585"/>
      <c r="H47" s="641">
        <v>4000</v>
      </c>
      <c r="I47" s="641"/>
      <c r="J47" s="731">
        <f t="shared" si="3"/>
        <v>4000</v>
      </c>
    </row>
    <row r="48" spans="2:10">
      <c r="B48" s="37">
        <f t="shared" si="0"/>
        <v>41</v>
      </c>
      <c r="C48" s="59"/>
      <c r="D48" s="10"/>
      <c r="E48" s="60"/>
      <c r="F48" s="62"/>
      <c r="G48" s="585"/>
      <c r="H48" s="640"/>
      <c r="I48" s="640"/>
      <c r="J48" s="719"/>
    </row>
    <row r="49" spans="2:10">
      <c r="B49" s="37">
        <f t="shared" si="0"/>
        <v>42</v>
      </c>
      <c r="C49" s="59" t="s">
        <v>59</v>
      </c>
      <c r="D49" s="58"/>
      <c r="E49" s="60"/>
      <c r="F49" s="61" t="s">
        <v>60</v>
      </c>
      <c r="G49" s="585"/>
      <c r="H49" s="641">
        <f>SUM(H50:H53)</f>
        <v>426000</v>
      </c>
      <c r="I49" s="641"/>
      <c r="J49" s="731">
        <f t="shared" si="3"/>
        <v>426000</v>
      </c>
    </row>
    <row r="50" spans="2:10" ht="12.75" customHeight="1">
      <c r="B50" s="37">
        <f t="shared" si="0"/>
        <v>43</v>
      </c>
      <c r="C50" s="6"/>
      <c r="D50" s="41" t="s">
        <v>61</v>
      </c>
      <c r="E50" s="9" t="s">
        <v>62</v>
      </c>
      <c r="F50" s="47" t="s">
        <v>63</v>
      </c>
      <c r="G50" s="580"/>
      <c r="H50" s="634">
        <v>275000</v>
      </c>
      <c r="I50" s="634"/>
      <c r="J50" s="719">
        <f t="shared" si="3"/>
        <v>275000</v>
      </c>
    </row>
    <row r="51" spans="2:10">
      <c r="B51" s="37">
        <f t="shared" si="0"/>
        <v>44</v>
      </c>
      <c r="C51" s="6"/>
      <c r="D51" s="41"/>
      <c r="E51" s="9" t="s">
        <v>189</v>
      </c>
      <c r="F51" s="47" t="s">
        <v>190</v>
      </c>
      <c r="G51" s="580"/>
      <c r="H51" s="654">
        <v>1000</v>
      </c>
      <c r="I51" s="654"/>
      <c r="J51" s="719">
        <f t="shared" si="3"/>
        <v>1000</v>
      </c>
    </row>
    <row r="52" spans="2:10">
      <c r="B52" s="37">
        <f t="shared" si="0"/>
        <v>45</v>
      </c>
      <c r="C52" s="59"/>
      <c r="D52" s="386"/>
      <c r="E52" s="10"/>
      <c r="F52" s="55" t="s">
        <v>64</v>
      </c>
      <c r="G52" s="585"/>
      <c r="H52" s="654">
        <v>100000</v>
      </c>
      <c r="I52" s="654"/>
      <c r="J52" s="719">
        <f t="shared" si="3"/>
        <v>100000</v>
      </c>
    </row>
    <row r="53" spans="2:10">
      <c r="B53" s="37">
        <f t="shared" si="0"/>
        <v>46</v>
      </c>
      <c r="C53" s="64"/>
      <c r="D53" s="65"/>
      <c r="E53" s="10"/>
      <c r="F53" s="55" t="s">
        <v>588</v>
      </c>
      <c r="G53" s="585"/>
      <c r="H53" s="634">
        <v>50000</v>
      </c>
      <c r="I53" s="634"/>
      <c r="J53" s="719">
        <f t="shared" si="3"/>
        <v>50000</v>
      </c>
    </row>
    <row r="54" spans="2:10">
      <c r="B54" s="37">
        <f t="shared" si="0"/>
        <v>47</v>
      </c>
      <c r="C54" s="64"/>
      <c r="D54" s="65"/>
      <c r="E54" s="10"/>
      <c r="F54" s="55"/>
      <c r="G54" s="585"/>
      <c r="H54" s="640"/>
      <c r="I54" s="640"/>
      <c r="J54" s="640"/>
    </row>
    <row r="55" spans="2:10">
      <c r="B55" s="37">
        <f t="shared" si="0"/>
        <v>48</v>
      </c>
      <c r="C55" s="66"/>
      <c r="D55" s="67"/>
      <c r="E55" s="66"/>
      <c r="F55" s="123" t="s">
        <v>616</v>
      </c>
      <c r="G55" s="603"/>
      <c r="H55" s="656">
        <f>H57+H77</f>
        <v>460000</v>
      </c>
      <c r="I55" s="656"/>
      <c r="J55" s="656">
        <f>H55+I55</f>
        <v>460000</v>
      </c>
    </row>
    <row r="56" spans="2:10">
      <c r="B56" s="37">
        <f t="shared" si="0"/>
        <v>49</v>
      </c>
      <c r="C56" s="68"/>
      <c r="D56" s="69"/>
      <c r="E56" s="66"/>
      <c r="F56" s="70"/>
      <c r="G56" s="604"/>
      <c r="H56" s="642"/>
      <c r="I56" s="642"/>
      <c r="J56" s="642"/>
    </row>
    <row r="57" spans="2:10">
      <c r="B57" s="37">
        <f t="shared" si="0"/>
        <v>50</v>
      </c>
      <c r="C57" s="6" t="s">
        <v>39</v>
      </c>
      <c r="D57" s="69"/>
      <c r="E57" s="66"/>
      <c r="F57" s="42" t="s">
        <v>40</v>
      </c>
      <c r="G57" s="604"/>
      <c r="H57" s="636">
        <f>SUM(H58:H58)</f>
        <v>92000</v>
      </c>
      <c r="I57" s="636"/>
      <c r="J57" s="636">
        <f>H57+I57</f>
        <v>92000</v>
      </c>
    </row>
    <row r="58" spans="2:10" ht="13.5" thickBot="1">
      <c r="B58" s="204">
        <f t="shared" si="0"/>
        <v>51</v>
      </c>
      <c r="C58" s="669"/>
      <c r="D58" s="643" t="s">
        <v>41</v>
      </c>
      <c r="E58" s="670" t="s">
        <v>20</v>
      </c>
      <c r="F58" s="671" t="s">
        <v>43</v>
      </c>
      <c r="G58" s="605"/>
      <c r="H58" s="672">
        <v>92000</v>
      </c>
      <c r="I58" s="672"/>
      <c r="J58" s="672">
        <f>H58+I58</f>
        <v>92000</v>
      </c>
    </row>
    <row r="59" spans="2:10">
      <c r="B59" s="280"/>
      <c r="C59" s="281"/>
      <c r="D59" s="282"/>
      <c r="E59" s="282"/>
      <c r="F59" s="283"/>
      <c r="G59" s="283"/>
      <c r="H59" s="284"/>
    </row>
    <row r="60" spans="2:10">
      <c r="B60" s="280"/>
      <c r="C60" s="281"/>
      <c r="D60" s="282"/>
      <c r="E60" s="282"/>
      <c r="F60" s="283"/>
      <c r="G60" s="283"/>
      <c r="H60" s="284"/>
    </row>
    <row r="61" spans="2:10">
      <c r="B61" s="280"/>
      <c r="C61" s="281"/>
      <c r="D61" s="282"/>
      <c r="E61" s="282"/>
      <c r="F61" s="283"/>
      <c r="G61" s="283"/>
      <c r="H61" s="284"/>
    </row>
    <row r="62" spans="2:10">
      <c r="B62" s="280"/>
      <c r="C62" s="281"/>
      <c r="D62" s="282"/>
      <c r="E62" s="282"/>
      <c r="F62" s="283"/>
      <c r="G62" s="283"/>
      <c r="H62" s="284"/>
    </row>
    <row r="63" spans="2:10">
      <c r="B63" s="280"/>
      <c r="C63" s="281"/>
      <c r="D63" s="282"/>
      <c r="E63" s="282"/>
      <c r="F63" s="283"/>
      <c r="G63" s="283"/>
      <c r="H63" s="284"/>
    </row>
    <row r="64" spans="2:10">
      <c r="B64" s="280"/>
      <c r="C64" s="281"/>
      <c r="D64" s="282"/>
      <c r="E64" s="282"/>
      <c r="F64" s="283"/>
      <c r="G64" s="283"/>
      <c r="H64" s="284"/>
    </row>
    <row r="65" spans="2:10">
      <c r="B65" s="280"/>
      <c r="C65" s="281"/>
      <c r="D65" s="282"/>
      <c r="E65" s="282"/>
      <c r="F65" s="283"/>
      <c r="G65" s="283"/>
      <c r="H65" s="284"/>
    </row>
    <row r="66" spans="2:10">
      <c r="B66" s="280"/>
      <c r="C66" s="281"/>
      <c r="D66" s="282"/>
      <c r="E66" s="282"/>
      <c r="F66" s="283"/>
      <c r="G66" s="283"/>
      <c r="H66" s="284"/>
    </row>
    <row r="67" spans="2:10">
      <c r="B67" s="280"/>
      <c r="C67" s="281"/>
      <c r="D67" s="282"/>
      <c r="E67" s="282"/>
      <c r="F67" s="283"/>
      <c r="G67" s="283"/>
      <c r="H67" s="284"/>
    </row>
    <row r="68" spans="2:10">
      <c r="B68" s="280"/>
      <c r="C68" s="281"/>
      <c r="D68" s="282"/>
      <c r="E68" s="282"/>
      <c r="F68" s="283"/>
      <c r="G68" s="283"/>
      <c r="H68" s="284"/>
    </row>
    <row r="69" spans="2:10">
      <c r="B69" s="280"/>
      <c r="C69" s="281"/>
      <c r="D69" s="282"/>
      <c r="E69" s="282"/>
      <c r="F69" s="283"/>
      <c r="G69" s="283"/>
      <c r="H69" s="284"/>
    </row>
    <row r="70" spans="2:10">
      <c r="B70" s="280"/>
      <c r="C70" s="281"/>
      <c r="D70" s="282"/>
      <c r="E70" s="282"/>
      <c r="F70" s="283"/>
      <c r="G70" s="283"/>
      <c r="H70" s="284"/>
    </row>
    <row r="71" spans="2:10">
      <c r="B71" s="280"/>
      <c r="C71" s="281"/>
      <c r="D71" s="282"/>
      <c r="E71" s="282"/>
      <c r="F71" s="283"/>
      <c r="G71" s="283"/>
      <c r="H71" s="284"/>
    </row>
    <row r="72" spans="2:10" ht="13.5" thickBot="1">
      <c r="B72" s="280"/>
      <c r="C72" s="281"/>
      <c r="D72" s="282"/>
      <c r="E72" s="282"/>
      <c r="F72" s="283"/>
      <c r="G72" s="283"/>
      <c r="H72" s="284"/>
    </row>
    <row r="73" spans="2:10" ht="12.75" customHeight="1">
      <c r="B73" s="855" t="s">
        <v>9</v>
      </c>
      <c r="C73" s="856"/>
      <c r="D73" s="856"/>
      <c r="E73" s="856"/>
      <c r="F73" s="856"/>
      <c r="G73" s="857"/>
      <c r="H73" s="870" t="s">
        <v>729</v>
      </c>
      <c r="I73" s="849" t="s">
        <v>765</v>
      </c>
      <c r="J73" s="852" t="s">
        <v>766</v>
      </c>
    </row>
    <row r="74" spans="2:10" ht="12.75" customHeight="1">
      <c r="B74" s="858"/>
      <c r="C74" s="859"/>
      <c r="D74" s="859"/>
      <c r="E74" s="859"/>
      <c r="F74" s="859"/>
      <c r="G74" s="860"/>
      <c r="H74" s="871"/>
      <c r="I74" s="850"/>
      <c r="J74" s="853"/>
    </row>
    <row r="75" spans="2:10" ht="17.25" customHeight="1">
      <c r="B75" s="85"/>
      <c r="C75" s="861" t="s">
        <v>10</v>
      </c>
      <c r="D75" s="86" t="s">
        <v>11</v>
      </c>
      <c r="E75" s="86" t="s">
        <v>12</v>
      </c>
      <c r="F75" s="87"/>
      <c r="G75" s="576"/>
      <c r="H75" s="871"/>
      <c r="I75" s="850"/>
      <c r="J75" s="853"/>
    </row>
    <row r="76" spans="2:10" ht="23.25" customHeight="1" thickBot="1">
      <c r="B76" s="89"/>
      <c r="C76" s="862"/>
      <c r="D76" s="91"/>
      <c r="E76" s="90" t="s">
        <v>13</v>
      </c>
      <c r="F76" s="92" t="s">
        <v>14</v>
      </c>
      <c r="G76" s="577"/>
      <c r="H76" s="872"/>
      <c r="I76" s="851"/>
      <c r="J76" s="854"/>
    </row>
    <row r="77" spans="2:10" ht="14.25" customHeight="1" thickTop="1">
      <c r="B77" s="37">
        <f>B58+1</f>
        <v>52</v>
      </c>
      <c r="C77" s="6" t="s">
        <v>46</v>
      </c>
      <c r="D77" s="202"/>
      <c r="E77" s="203"/>
      <c r="F77" s="42" t="s">
        <v>47</v>
      </c>
      <c r="G77" s="590"/>
      <c r="H77" s="641">
        <f>H78</f>
        <v>368000</v>
      </c>
      <c r="I77" s="641"/>
      <c r="J77" s="641">
        <f>H77+I77</f>
        <v>368000</v>
      </c>
    </row>
    <row r="78" spans="2:10">
      <c r="B78" s="37">
        <f>B77+1</f>
        <v>53</v>
      </c>
      <c r="C78" s="68"/>
      <c r="D78" s="11" t="s">
        <v>53</v>
      </c>
      <c r="E78" s="2" t="s">
        <v>26</v>
      </c>
      <c r="F78" s="47" t="s">
        <v>65</v>
      </c>
      <c r="G78" s="591"/>
      <c r="H78" s="634">
        <f>SUM(H79:H87)</f>
        <v>368000</v>
      </c>
      <c r="I78" s="634"/>
      <c r="J78" s="634">
        <f>H78+I78</f>
        <v>368000</v>
      </c>
    </row>
    <row r="79" spans="2:10">
      <c r="B79" s="37">
        <f t="shared" ref="B79:B139" si="4">B78+1</f>
        <v>54</v>
      </c>
      <c r="C79" s="71"/>
      <c r="D79" s="2"/>
      <c r="E79" s="2"/>
      <c r="F79" s="47"/>
      <c r="G79" s="590" t="s">
        <v>93</v>
      </c>
      <c r="H79" s="634">
        <v>25000</v>
      </c>
      <c r="I79" s="634"/>
      <c r="J79" s="634">
        <f t="shared" ref="J79:J87" si="5">H79+I79</f>
        <v>25000</v>
      </c>
    </row>
    <row r="80" spans="2:10">
      <c r="B80" s="37">
        <f t="shared" si="4"/>
        <v>55</v>
      </c>
      <c r="C80" s="71"/>
      <c r="D80" s="2"/>
      <c r="E80" s="2"/>
      <c r="F80" s="47"/>
      <c r="G80" s="590" t="s">
        <v>443</v>
      </c>
      <c r="H80" s="634">
        <v>14000</v>
      </c>
      <c r="I80" s="634"/>
      <c r="J80" s="634">
        <f t="shared" si="5"/>
        <v>14000</v>
      </c>
    </row>
    <row r="81" spans="1:10">
      <c r="B81" s="37">
        <f t="shared" si="4"/>
        <v>56</v>
      </c>
      <c r="C81" s="68"/>
      <c r="D81" s="135"/>
      <c r="E81" s="135"/>
      <c r="F81" s="55"/>
      <c r="G81" s="591" t="s">
        <v>585</v>
      </c>
      <c r="H81" s="640">
        <v>77000</v>
      </c>
      <c r="I81" s="640"/>
      <c r="J81" s="634">
        <f t="shared" si="5"/>
        <v>77000</v>
      </c>
    </row>
    <row r="82" spans="1:10">
      <c r="B82" s="37">
        <f t="shared" si="4"/>
        <v>57</v>
      </c>
      <c r="C82" s="71"/>
      <c r="D82" s="2"/>
      <c r="E82" s="2"/>
      <c r="F82" s="47"/>
      <c r="G82" s="590" t="s">
        <v>94</v>
      </c>
      <c r="H82" s="634">
        <v>77000</v>
      </c>
      <c r="I82" s="634"/>
      <c r="J82" s="634">
        <f t="shared" si="5"/>
        <v>77000</v>
      </c>
    </row>
    <row r="83" spans="1:10">
      <c r="B83" s="37">
        <f t="shared" si="4"/>
        <v>58</v>
      </c>
      <c r="C83" s="71"/>
      <c r="D83" s="2"/>
      <c r="E83" s="2"/>
      <c r="F83" s="47"/>
      <c r="G83" s="590" t="s">
        <v>269</v>
      </c>
      <c r="H83" s="634">
        <v>149000</v>
      </c>
      <c r="I83" s="634"/>
      <c r="J83" s="634">
        <f t="shared" si="5"/>
        <v>149000</v>
      </c>
    </row>
    <row r="84" spans="1:10" ht="12.75" customHeight="1">
      <c r="B84" s="37">
        <f t="shared" si="4"/>
        <v>59</v>
      </c>
      <c r="C84" s="71"/>
      <c r="D84" s="2"/>
      <c r="E84" s="2"/>
      <c r="F84" s="47"/>
      <c r="G84" s="590" t="s">
        <v>270</v>
      </c>
      <c r="H84" s="634"/>
      <c r="I84" s="634"/>
      <c r="J84" s="634">
        <f t="shared" si="5"/>
        <v>0</v>
      </c>
    </row>
    <row r="85" spans="1:10" ht="12.75" customHeight="1">
      <c r="B85" s="37">
        <f t="shared" si="4"/>
        <v>60</v>
      </c>
      <c r="C85" s="71"/>
      <c r="D85" s="2"/>
      <c r="E85" s="2"/>
      <c r="F85" s="47"/>
      <c r="G85" s="590" t="s">
        <v>683</v>
      </c>
      <c r="H85" s="634">
        <v>12000</v>
      </c>
      <c r="I85" s="634"/>
      <c r="J85" s="634">
        <f t="shared" si="5"/>
        <v>12000</v>
      </c>
    </row>
    <row r="86" spans="1:10" ht="12.75" customHeight="1">
      <c r="B86" s="37">
        <f t="shared" si="4"/>
        <v>61</v>
      </c>
      <c r="C86" s="68"/>
      <c r="D86" s="135"/>
      <c r="E86" s="135"/>
      <c r="F86" s="55"/>
      <c r="G86" s="591" t="s">
        <v>310</v>
      </c>
      <c r="H86" s="640">
        <v>12000</v>
      </c>
      <c r="I86" s="640"/>
      <c r="J86" s="634">
        <f t="shared" si="5"/>
        <v>12000</v>
      </c>
    </row>
    <row r="87" spans="1:10" ht="13.5" customHeight="1">
      <c r="B87" s="37">
        <f t="shared" si="4"/>
        <v>62</v>
      </c>
      <c r="C87" s="68"/>
      <c r="D87" s="135"/>
      <c r="E87" s="135"/>
      <c r="F87" s="55"/>
      <c r="G87" s="591" t="s">
        <v>66</v>
      </c>
      <c r="H87" s="640">
        <v>2000</v>
      </c>
      <c r="I87" s="640"/>
      <c r="J87" s="634">
        <f t="shared" si="5"/>
        <v>2000</v>
      </c>
    </row>
    <row r="88" spans="1:10">
      <c r="B88" s="37">
        <f t="shared" si="4"/>
        <v>63</v>
      </c>
      <c r="C88" s="623">
        <v>290</v>
      </c>
      <c r="D88" s="624">
        <v>292</v>
      </c>
      <c r="E88" s="203"/>
      <c r="F88" s="72" t="s">
        <v>717</v>
      </c>
      <c r="G88" s="592"/>
      <c r="H88" s="637"/>
      <c r="I88" s="637"/>
      <c r="J88" s="637"/>
    </row>
    <row r="89" spans="1:10" ht="13.5" customHeight="1">
      <c r="B89" s="37">
        <f t="shared" si="4"/>
        <v>64</v>
      </c>
      <c r="C89" s="6"/>
      <c r="D89" s="6"/>
      <c r="E89" s="8"/>
      <c r="F89" s="124" t="s">
        <v>67</v>
      </c>
      <c r="G89" s="579"/>
      <c r="H89" s="644">
        <f>H91+H97+H102+H103+H105+H111</f>
        <v>689600</v>
      </c>
      <c r="I89" s="644"/>
      <c r="J89" s="644">
        <f>H89+I89</f>
        <v>689600</v>
      </c>
    </row>
    <row r="90" spans="1:10" s="144" customFormat="1" ht="1.5" customHeight="1">
      <c r="A90" s="191"/>
      <c r="B90" s="37">
        <f t="shared" si="4"/>
        <v>65</v>
      </c>
      <c r="C90" s="205"/>
      <c r="D90" s="205"/>
      <c r="E90" s="206"/>
      <c r="F90" s="207"/>
      <c r="G90" s="593"/>
      <c r="H90" s="645"/>
      <c r="I90" s="645"/>
      <c r="J90" s="645"/>
    </row>
    <row r="91" spans="1:10" ht="12.75" customHeight="1">
      <c r="B91" s="37">
        <f t="shared" si="4"/>
        <v>66</v>
      </c>
      <c r="C91" s="40"/>
      <c r="D91" s="40"/>
      <c r="E91" s="2"/>
      <c r="F91" s="73" t="s">
        <v>68</v>
      </c>
      <c r="G91" s="594"/>
      <c r="H91" s="632">
        <f>SUM(H92:H95)</f>
        <v>125200</v>
      </c>
      <c r="I91" s="632"/>
      <c r="J91" s="632">
        <f>H91+I91</f>
        <v>125200</v>
      </c>
    </row>
    <row r="92" spans="1:10" ht="12.75" customHeight="1">
      <c r="B92" s="37">
        <f t="shared" si="4"/>
        <v>67</v>
      </c>
      <c r="C92" s="11"/>
      <c r="D92" s="11" t="s">
        <v>53</v>
      </c>
      <c r="E92" s="2" t="s">
        <v>28</v>
      </c>
      <c r="F92" s="53" t="s">
        <v>148</v>
      </c>
      <c r="G92" s="594"/>
      <c r="H92" s="637">
        <v>109000</v>
      </c>
      <c r="I92" s="637"/>
      <c r="J92" s="637">
        <f>H92+I92</f>
        <v>109000</v>
      </c>
    </row>
    <row r="93" spans="1:10" ht="13.5" customHeight="1">
      <c r="B93" s="37">
        <f t="shared" si="4"/>
        <v>68</v>
      </c>
      <c r="C93" s="40"/>
      <c r="D93" s="40" t="s">
        <v>53</v>
      </c>
      <c r="E93" s="41" t="s">
        <v>20</v>
      </c>
      <c r="F93" s="35" t="s">
        <v>149</v>
      </c>
      <c r="G93" s="595"/>
      <c r="H93" s="634">
        <v>9000</v>
      </c>
      <c r="I93" s="634"/>
      <c r="J93" s="637">
        <f t="shared" ref="J93:J113" si="6">H93+I93</f>
        <v>9000</v>
      </c>
    </row>
    <row r="94" spans="1:10">
      <c r="B94" s="37">
        <f t="shared" si="4"/>
        <v>69</v>
      </c>
      <c r="C94" s="40"/>
      <c r="D94" s="40" t="s">
        <v>53</v>
      </c>
      <c r="E94" s="41" t="s">
        <v>20</v>
      </c>
      <c r="F94" s="35" t="s">
        <v>150</v>
      </c>
      <c r="G94" s="595"/>
      <c r="H94" s="634">
        <v>6200</v>
      </c>
      <c r="I94" s="634"/>
      <c r="J94" s="637">
        <f t="shared" si="6"/>
        <v>6200</v>
      </c>
    </row>
    <row r="95" spans="1:10">
      <c r="B95" s="37">
        <f t="shared" si="4"/>
        <v>70</v>
      </c>
      <c r="C95" s="40"/>
      <c r="D95" s="40" t="s">
        <v>53</v>
      </c>
      <c r="E95" s="41" t="s">
        <v>20</v>
      </c>
      <c r="F95" s="35" t="s">
        <v>564</v>
      </c>
      <c r="G95" s="595"/>
      <c r="H95" s="634">
        <v>1000</v>
      </c>
      <c r="I95" s="634"/>
      <c r="J95" s="637">
        <f t="shared" si="6"/>
        <v>1000</v>
      </c>
    </row>
    <row r="96" spans="1:10">
      <c r="B96" s="37">
        <f t="shared" si="4"/>
        <v>71</v>
      </c>
      <c r="C96" s="40"/>
      <c r="D96" s="40"/>
      <c r="E96" s="41"/>
      <c r="F96" s="35"/>
      <c r="G96" s="595"/>
      <c r="H96" s="634"/>
      <c r="I96" s="634"/>
      <c r="J96" s="637"/>
    </row>
    <row r="97" spans="2:10">
      <c r="B97" s="37">
        <f t="shared" si="4"/>
        <v>72</v>
      </c>
      <c r="C97" s="40"/>
      <c r="D97" s="40"/>
      <c r="E97" s="41"/>
      <c r="F97" s="74" t="s">
        <v>70</v>
      </c>
      <c r="G97" s="595"/>
      <c r="H97" s="641">
        <f>SUM(H98:H100)</f>
        <v>108000</v>
      </c>
      <c r="I97" s="641"/>
      <c r="J97" s="732">
        <f t="shared" si="6"/>
        <v>108000</v>
      </c>
    </row>
    <row r="98" spans="2:10">
      <c r="B98" s="37">
        <f t="shared" si="4"/>
        <v>73</v>
      </c>
      <c r="C98" s="40"/>
      <c r="D98" s="40" t="s">
        <v>53</v>
      </c>
      <c r="E98" s="41" t="s">
        <v>26</v>
      </c>
      <c r="F98" s="35" t="s">
        <v>316</v>
      </c>
      <c r="G98" s="595"/>
      <c r="H98" s="634">
        <v>95200</v>
      </c>
      <c r="I98" s="634"/>
      <c r="J98" s="637">
        <f t="shared" si="6"/>
        <v>95200</v>
      </c>
    </row>
    <row r="99" spans="2:10">
      <c r="B99" s="37">
        <f t="shared" si="4"/>
        <v>74</v>
      </c>
      <c r="C99" s="40"/>
      <c r="D99" s="40" t="s">
        <v>53</v>
      </c>
      <c r="E99" s="41" t="s">
        <v>26</v>
      </c>
      <c r="F99" s="35" t="s">
        <v>154</v>
      </c>
      <c r="G99" s="595"/>
      <c r="H99" s="634">
        <v>5500</v>
      </c>
      <c r="I99" s="634"/>
      <c r="J99" s="637">
        <f t="shared" si="6"/>
        <v>5500</v>
      </c>
    </row>
    <row r="100" spans="2:10" ht="12.75" customHeight="1">
      <c r="B100" s="37">
        <f t="shared" si="4"/>
        <v>75</v>
      </c>
      <c r="C100" s="40"/>
      <c r="D100" s="40" t="s">
        <v>53</v>
      </c>
      <c r="E100" s="41" t="s">
        <v>26</v>
      </c>
      <c r="F100" s="35" t="s">
        <v>71</v>
      </c>
      <c r="G100" s="595"/>
      <c r="H100" s="634">
        <v>7300</v>
      </c>
      <c r="I100" s="634"/>
      <c r="J100" s="637">
        <f t="shared" si="6"/>
        <v>7300</v>
      </c>
    </row>
    <row r="101" spans="2:10" ht="12.75" customHeight="1">
      <c r="B101" s="37">
        <f t="shared" si="4"/>
        <v>76</v>
      </c>
      <c r="C101" s="40"/>
      <c r="D101" s="40"/>
      <c r="E101" s="41"/>
      <c r="F101" s="35"/>
      <c r="G101" s="595"/>
      <c r="H101" s="634"/>
      <c r="I101" s="634"/>
      <c r="J101" s="637"/>
    </row>
    <row r="102" spans="2:10" ht="12.75" customHeight="1">
      <c r="B102" s="37">
        <f t="shared" si="4"/>
        <v>77</v>
      </c>
      <c r="C102" s="40"/>
      <c r="D102" s="40"/>
      <c r="E102" s="41"/>
      <c r="F102" s="74" t="s">
        <v>125</v>
      </c>
      <c r="G102" s="595"/>
      <c r="H102" s="641">
        <v>2000</v>
      </c>
      <c r="I102" s="641"/>
      <c r="J102" s="732">
        <f t="shared" si="6"/>
        <v>2000</v>
      </c>
    </row>
    <row r="103" spans="2:10" ht="12.75" customHeight="1">
      <c r="B103" s="37">
        <f t="shared" si="4"/>
        <v>78</v>
      </c>
      <c r="C103" s="40"/>
      <c r="D103" s="40"/>
      <c r="E103" s="41"/>
      <c r="F103" s="74" t="s">
        <v>648</v>
      </c>
      <c r="G103" s="595"/>
      <c r="H103" s="641">
        <v>5800</v>
      </c>
      <c r="I103" s="641"/>
      <c r="J103" s="732">
        <f t="shared" si="6"/>
        <v>5800</v>
      </c>
    </row>
    <row r="104" spans="2:10" ht="12.75" customHeight="1">
      <c r="B104" s="37">
        <f t="shared" si="4"/>
        <v>79</v>
      </c>
      <c r="C104" s="40"/>
      <c r="D104" s="40"/>
      <c r="E104" s="41"/>
      <c r="F104" s="74"/>
      <c r="G104" s="595"/>
      <c r="H104" s="641"/>
      <c r="I104" s="641"/>
      <c r="J104" s="637"/>
    </row>
    <row r="105" spans="2:10" ht="12.75" customHeight="1">
      <c r="B105" s="37">
        <f t="shared" si="4"/>
        <v>80</v>
      </c>
      <c r="C105" s="40"/>
      <c r="D105" s="40"/>
      <c r="E105" s="41"/>
      <c r="F105" s="74" t="s">
        <v>69</v>
      </c>
      <c r="G105" s="595"/>
      <c r="H105" s="641">
        <f>SUM(H106:H109)</f>
        <v>320600</v>
      </c>
      <c r="I105" s="641"/>
      <c r="J105" s="732">
        <f t="shared" si="6"/>
        <v>320600</v>
      </c>
    </row>
    <row r="106" spans="2:10" ht="13.5" customHeight="1">
      <c r="B106" s="37">
        <f t="shared" si="4"/>
        <v>81</v>
      </c>
      <c r="C106" s="40"/>
      <c r="D106" s="40" t="s">
        <v>53</v>
      </c>
      <c r="E106" s="41" t="s">
        <v>26</v>
      </c>
      <c r="F106" s="35" t="s">
        <v>153</v>
      </c>
      <c r="G106" s="595"/>
      <c r="H106" s="634">
        <v>9600</v>
      </c>
      <c r="I106" s="634"/>
      <c r="J106" s="637">
        <f t="shared" si="6"/>
        <v>9600</v>
      </c>
    </row>
    <row r="107" spans="2:10">
      <c r="B107" s="37">
        <f t="shared" si="4"/>
        <v>82</v>
      </c>
      <c r="C107" s="40"/>
      <c r="D107" s="40" t="s">
        <v>53</v>
      </c>
      <c r="E107" s="41" t="s">
        <v>26</v>
      </c>
      <c r="F107" s="35" t="s">
        <v>152</v>
      </c>
      <c r="G107" s="595"/>
      <c r="H107" s="634">
        <v>130000</v>
      </c>
      <c r="I107" s="634"/>
      <c r="J107" s="637">
        <f t="shared" si="6"/>
        <v>130000</v>
      </c>
    </row>
    <row r="108" spans="2:10">
      <c r="B108" s="37">
        <f t="shared" si="4"/>
        <v>83</v>
      </c>
      <c r="C108" s="40"/>
      <c r="D108" s="40" t="s">
        <v>53</v>
      </c>
      <c r="E108" s="41" t="s">
        <v>26</v>
      </c>
      <c r="F108" s="35" t="s">
        <v>178</v>
      </c>
      <c r="G108" s="595"/>
      <c r="H108" s="634">
        <v>180000</v>
      </c>
      <c r="I108" s="634"/>
      <c r="J108" s="637">
        <f t="shared" si="6"/>
        <v>180000</v>
      </c>
    </row>
    <row r="109" spans="2:10">
      <c r="B109" s="37">
        <f t="shared" si="4"/>
        <v>84</v>
      </c>
      <c r="C109" s="40"/>
      <c r="D109" s="40" t="s">
        <v>41</v>
      </c>
      <c r="E109" s="41" t="s">
        <v>20</v>
      </c>
      <c r="F109" s="53" t="s">
        <v>72</v>
      </c>
      <c r="G109" s="595"/>
      <c r="H109" s="634">
        <v>1000</v>
      </c>
      <c r="I109" s="634"/>
      <c r="J109" s="637">
        <f t="shared" si="6"/>
        <v>1000</v>
      </c>
    </row>
    <row r="110" spans="2:10">
      <c r="B110" s="37">
        <f t="shared" si="4"/>
        <v>85</v>
      </c>
      <c r="C110" s="40"/>
      <c r="D110" s="40"/>
      <c r="E110" s="41"/>
      <c r="F110" s="53"/>
      <c r="G110" s="595"/>
      <c r="H110" s="634"/>
      <c r="I110" s="634"/>
      <c r="J110" s="637"/>
    </row>
    <row r="111" spans="2:10">
      <c r="B111" s="37">
        <f t="shared" si="4"/>
        <v>86</v>
      </c>
      <c r="C111" s="40"/>
      <c r="D111" s="41"/>
      <c r="E111" s="41"/>
      <c r="F111" s="74" t="s">
        <v>191</v>
      </c>
      <c r="G111" s="595"/>
      <c r="H111" s="641">
        <f>H112+H113</f>
        <v>128000</v>
      </c>
      <c r="I111" s="641"/>
      <c r="J111" s="732">
        <f t="shared" si="6"/>
        <v>128000</v>
      </c>
    </row>
    <row r="112" spans="2:10" ht="12.75" customHeight="1">
      <c r="B112" s="37">
        <f t="shared" si="4"/>
        <v>87</v>
      </c>
      <c r="C112" s="40"/>
      <c r="D112" s="2" t="s">
        <v>53</v>
      </c>
      <c r="E112" s="2" t="s">
        <v>26</v>
      </c>
      <c r="F112" s="35" t="s">
        <v>333</v>
      </c>
      <c r="G112" s="594"/>
      <c r="H112" s="634">
        <v>108000</v>
      </c>
      <c r="I112" s="634"/>
      <c r="J112" s="637">
        <f t="shared" si="6"/>
        <v>108000</v>
      </c>
    </row>
    <row r="113" spans="1:10" ht="13.5" customHeight="1">
      <c r="B113" s="37">
        <f t="shared" si="4"/>
        <v>88</v>
      </c>
      <c r="C113" s="40"/>
      <c r="D113" s="2" t="s">
        <v>53</v>
      </c>
      <c r="E113" s="2" t="s">
        <v>26</v>
      </c>
      <c r="F113" s="35" t="s">
        <v>334</v>
      </c>
      <c r="G113" s="594"/>
      <c r="H113" s="634">
        <v>20000</v>
      </c>
      <c r="I113" s="634"/>
      <c r="J113" s="637">
        <f t="shared" si="6"/>
        <v>20000</v>
      </c>
    </row>
    <row r="114" spans="1:10">
      <c r="B114" s="37">
        <f t="shared" si="4"/>
        <v>89</v>
      </c>
      <c r="C114" s="40"/>
      <c r="D114" s="2"/>
      <c r="E114" s="2"/>
      <c r="F114" s="35"/>
      <c r="G114" s="594"/>
      <c r="H114" s="634"/>
      <c r="I114" s="634"/>
      <c r="J114" s="634"/>
    </row>
    <row r="115" spans="1:10">
      <c r="B115" s="37">
        <f t="shared" si="4"/>
        <v>90</v>
      </c>
      <c r="C115" s="6"/>
      <c r="D115" s="59"/>
      <c r="E115" s="75"/>
      <c r="F115" s="124" t="s">
        <v>73</v>
      </c>
      <c r="G115" s="579"/>
      <c r="H115" s="657">
        <f>H117+H119+H122+H140</f>
        <v>135520</v>
      </c>
      <c r="I115" s="657"/>
      <c r="J115" s="657">
        <f>H115+I115</f>
        <v>135520</v>
      </c>
    </row>
    <row r="116" spans="1:10" ht="1.5" customHeight="1">
      <c r="B116" s="37">
        <f t="shared" si="4"/>
        <v>91</v>
      </c>
      <c r="C116" s="40"/>
      <c r="D116" s="40"/>
      <c r="E116" s="41"/>
      <c r="F116" s="53"/>
      <c r="G116" s="595"/>
      <c r="H116" s="634">
        <v>400</v>
      </c>
      <c r="I116" s="634"/>
      <c r="J116" s="634"/>
    </row>
    <row r="117" spans="1:10" s="171" customFormat="1">
      <c r="A117" s="271"/>
      <c r="B117" s="37">
        <f t="shared" si="4"/>
        <v>92</v>
      </c>
      <c r="C117" s="161"/>
      <c r="D117" s="161"/>
      <c r="E117" s="52"/>
      <c r="F117" s="208" t="s">
        <v>468</v>
      </c>
      <c r="G117" s="596"/>
      <c r="H117" s="641">
        <f>H118</f>
        <v>600</v>
      </c>
      <c r="I117" s="641"/>
      <c r="J117" s="641">
        <f>H117+I117</f>
        <v>600</v>
      </c>
    </row>
    <row r="118" spans="1:10">
      <c r="B118" s="37">
        <f t="shared" si="4"/>
        <v>93</v>
      </c>
      <c r="C118" s="40" t="s">
        <v>46</v>
      </c>
      <c r="D118" s="40" t="s">
        <v>53</v>
      </c>
      <c r="E118" s="41" t="s">
        <v>28</v>
      </c>
      <c r="F118" s="53" t="s">
        <v>256</v>
      </c>
      <c r="G118" s="595"/>
      <c r="H118" s="654">
        <v>600</v>
      </c>
      <c r="I118" s="654"/>
      <c r="J118" s="654">
        <f>H118+I118</f>
        <v>600</v>
      </c>
    </row>
    <row r="119" spans="1:10">
      <c r="B119" s="37">
        <f t="shared" si="4"/>
        <v>94</v>
      </c>
      <c r="C119" s="6" t="s">
        <v>39</v>
      </c>
      <c r="D119" s="6"/>
      <c r="E119" s="8"/>
      <c r="F119" s="42" t="s">
        <v>40</v>
      </c>
      <c r="G119" s="580"/>
      <c r="H119" s="633">
        <f>H120</f>
        <v>8065</v>
      </c>
      <c r="I119" s="633"/>
      <c r="J119" s="733">
        <f t="shared" ref="J119:J140" si="7">H119+I119</f>
        <v>8065</v>
      </c>
    </row>
    <row r="120" spans="1:10" ht="14.25" customHeight="1">
      <c r="B120" s="37">
        <f t="shared" si="4"/>
        <v>95</v>
      </c>
      <c r="C120" s="51"/>
      <c r="D120" s="40" t="s">
        <v>41</v>
      </c>
      <c r="E120" s="9" t="s">
        <v>20</v>
      </c>
      <c r="F120" s="47" t="s">
        <v>76</v>
      </c>
      <c r="G120" s="580"/>
      <c r="H120" s="634">
        <f>8500-435</f>
        <v>8065</v>
      </c>
      <c r="I120" s="634"/>
      <c r="J120" s="654">
        <f t="shared" si="7"/>
        <v>8065</v>
      </c>
    </row>
    <row r="121" spans="1:10" ht="12.75" customHeight="1">
      <c r="B121" s="37">
        <f t="shared" si="4"/>
        <v>96</v>
      </c>
      <c r="C121" s="51"/>
      <c r="D121" s="40"/>
      <c r="E121" s="9"/>
      <c r="F121" s="47"/>
      <c r="G121" s="580"/>
      <c r="H121" s="634"/>
      <c r="I121" s="634"/>
      <c r="J121" s="654"/>
    </row>
    <row r="122" spans="1:10">
      <c r="B122" s="37">
        <f t="shared" si="4"/>
        <v>97</v>
      </c>
      <c r="C122" s="6" t="s">
        <v>46</v>
      </c>
      <c r="D122" s="51"/>
      <c r="E122" s="52"/>
      <c r="F122" s="42" t="s">
        <v>47</v>
      </c>
      <c r="G122" s="580"/>
      <c r="H122" s="633">
        <f>H123+H139</f>
        <v>126840</v>
      </c>
      <c r="I122" s="633"/>
      <c r="J122" s="733">
        <f t="shared" si="7"/>
        <v>126840</v>
      </c>
    </row>
    <row r="123" spans="1:10" ht="14.25" customHeight="1">
      <c r="B123" s="37">
        <f t="shared" si="4"/>
        <v>98</v>
      </c>
      <c r="C123" s="51"/>
      <c r="D123" s="41" t="s">
        <v>53</v>
      </c>
      <c r="E123" s="41" t="s">
        <v>28</v>
      </c>
      <c r="F123" s="47" t="s">
        <v>77</v>
      </c>
      <c r="G123" s="580"/>
      <c r="H123" s="634">
        <f>SUM(H124:H138)</f>
        <v>126440</v>
      </c>
      <c r="I123" s="634"/>
      <c r="J123" s="654">
        <f t="shared" si="7"/>
        <v>126440</v>
      </c>
    </row>
    <row r="124" spans="1:10" ht="14.25" customHeight="1">
      <c r="B124" s="37">
        <f t="shared" si="4"/>
        <v>99</v>
      </c>
      <c r="C124" s="51"/>
      <c r="D124" s="41"/>
      <c r="E124" s="41"/>
      <c r="F124" s="47"/>
      <c r="G124" s="581" t="s">
        <v>344</v>
      </c>
      <c r="H124" s="634">
        <v>7400</v>
      </c>
      <c r="I124" s="634"/>
      <c r="J124" s="654">
        <f t="shared" si="7"/>
        <v>7400</v>
      </c>
    </row>
    <row r="125" spans="1:10" ht="14.25" customHeight="1">
      <c r="B125" s="37">
        <f t="shared" si="4"/>
        <v>100</v>
      </c>
      <c r="C125" s="51"/>
      <c r="D125" s="41"/>
      <c r="E125" s="41"/>
      <c r="F125" s="47"/>
      <c r="G125" s="581" t="s">
        <v>345</v>
      </c>
      <c r="H125" s="634">
        <v>8830</v>
      </c>
      <c r="I125" s="634"/>
      <c r="J125" s="654">
        <f t="shared" si="7"/>
        <v>8830</v>
      </c>
    </row>
    <row r="126" spans="1:10" ht="14.25" customHeight="1">
      <c r="B126" s="37">
        <f t="shared" si="4"/>
        <v>101</v>
      </c>
      <c r="C126" s="51"/>
      <c r="D126" s="41"/>
      <c r="E126" s="41"/>
      <c r="F126" s="47"/>
      <c r="G126" s="581" t="s">
        <v>346</v>
      </c>
      <c r="H126" s="634">
        <v>6690</v>
      </c>
      <c r="I126" s="634"/>
      <c r="J126" s="654">
        <f t="shared" si="7"/>
        <v>6690</v>
      </c>
    </row>
    <row r="127" spans="1:10" ht="14.25" customHeight="1">
      <c r="B127" s="37">
        <f t="shared" si="4"/>
        <v>102</v>
      </c>
      <c r="C127" s="51"/>
      <c r="D127" s="41"/>
      <c r="E127" s="41"/>
      <c r="F127" s="47"/>
      <c r="G127" s="581" t="s">
        <v>347</v>
      </c>
      <c r="H127" s="634">
        <v>9970</v>
      </c>
      <c r="I127" s="634"/>
      <c r="J127" s="654">
        <f t="shared" si="7"/>
        <v>9970</v>
      </c>
    </row>
    <row r="128" spans="1:10" ht="14.25" customHeight="1">
      <c r="B128" s="37">
        <f t="shared" si="4"/>
        <v>103</v>
      </c>
      <c r="C128" s="51"/>
      <c r="D128" s="41"/>
      <c r="E128" s="41"/>
      <c r="F128" s="47"/>
      <c r="G128" s="581" t="s">
        <v>348</v>
      </c>
      <c r="H128" s="634">
        <v>8400</v>
      </c>
      <c r="I128" s="634"/>
      <c r="J128" s="654">
        <f t="shared" si="7"/>
        <v>8400</v>
      </c>
    </row>
    <row r="129" spans="1:10" ht="14.25" customHeight="1">
      <c r="B129" s="37">
        <f t="shared" si="4"/>
        <v>104</v>
      </c>
      <c r="C129" s="51"/>
      <c r="D129" s="41"/>
      <c r="E129" s="41"/>
      <c r="F129" s="47"/>
      <c r="G129" s="581" t="s">
        <v>349</v>
      </c>
      <c r="H129" s="634">
        <v>14100</v>
      </c>
      <c r="I129" s="634"/>
      <c r="J129" s="654">
        <f t="shared" si="7"/>
        <v>14100</v>
      </c>
    </row>
    <row r="130" spans="1:10" ht="14.25" customHeight="1">
      <c r="B130" s="37">
        <f t="shared" si="4"/>
        <v>105</v>
      </c>
      <c r="C130" s="51"/>
      <c r="D130" s="41"/>
      <c r="E130" s="41"/>
      <c r="F130" s="47"/>
      <c r="G130" s="581" t="s">
        <v>350</v>
      </c>
      <c r="H130" s="634">
        <v>14240</v>
      </c>
      <c r="I130" s="634"/>
      <c r="J130" s="654">
        <f t="shared" si="7"/>
        <v>14240</v>
      </c>
    </row>
    <row r="131" spans="1:10" ht="14.25" customHeight="1">
      <c r="B131" s="37">
        <f t="shared" si="4"/>
        <v>106</v>
      </c>
      <c r="C131" s="51"/>
      <c r="D131" s="41"/>
      <c r="E131" s="41"/>
      <c r="F131" s="47"/>
      <c r="G131" s="581" t="s">
        <v>351</v>
      </c>
      <c r="H131" s="634">
        <v>5980</v>
      </c>
      <c r="I131" s="634"/>
      <c r="J131" s="654">
        <f t="shared" si="7"/>
        <v>5980</v>
      </c>
    </row>
    <row r="132" spans="1:10" ht="14.25" customHeight="1">
      <c r="B132" s="37">
        <f t="shared" si="4"/>
        <v>107</v>
      </c>
      <c r="C132" s="51"/>
      <c r="D132" s="41"/>
      <c r="E132" s="41"/>
      <c r="F132" s="47"/>
      <c r="G132" s="581" t="s">
        <v>352</v>
      </c>
      <c r="H132" s="634">
        <v>11250</v>
      </c>
      <c r="I132" s="634"/>
      <c r="J132" s="654">
        <f t="shared" si="7"/>
        <v>11250</v>
      </c>
    </row>
    <row r="133" spans="1:10" ht="14.25" customHeight="1">
      <c r="B133" s="37">
        <f t="shared" si="4"/>
        <v>108</v>
      </c>
      <c r="C133" s="51"/>
      <c r="D133" s="41"/>
      <c r="E133" s="41"/>
      <c r="F133" s="47"/>
      <c r="G133" s="581" t="s">
        <v>353</v>
      </c>
      <c r="H133" s="634">
        <v>10110</v>
      </c>
      <c r="I133" s="634"/>
      <c r="J133" s="654">
        <f t="shared" si="7"/>
        <v>10110</v>
      </c>
    </row>
    <row r="134" spans="1:10" ht="14.25" customHeight="1">
      <c r="B134" s="37">
        <f t="shared" si="4"/>
        <v>109</v>
      </c>
      <c r="C134" s="51"/>
      <c r="D134" s="41"/>
      <c r="E134" s="41"/>
      <c r="F134" s="47"/>
      <c r="G134" s="581" t="s">
        <v>354</v>
      </c>
      <c r="H134" s="634">
        <v>8540</v>
      </c>
      <c r="I134" s="634"/>
      <c r="J134" s="654">
        <f t="shared" si="7"/>
        <v>8540</v>
      </c>
    </row>
    <row r="135" spans="1:10" ht="14.25" customHeight="1">
      <c r="B135" s="37">
        <f t="shared" si="4"/>
        <v>110</v>
      </c>
      <c r="C135" s="51"/>
      <c r="D135" s="41"/>
      <c r="E135" s="41"/>
      <c r="F135" s="47"/>
      <c r="G135" s="581" t="s">
        <v>355</v>
      </c>
      <c r="H135" s="634">
        <v>3700</v>
      </c>
      <c r="I135" s="634"/>
      <c r="J135" s="654">
        <f t="shared" si="7"/>
        <v>3700</v>
      </c>
    </row>
    <row r="136" spans="1:10" ht="14.25" customHeight="1">
      <c r="B136" s="37">
        <f t="shared" si="4"/>
        <v>111</v>
      </c>
      <c r="C136" s="51"/>
      <c r="D136" s="41"/>
      <c r="E136" s="41"/>
      <c r="F136" s="47"/>
      <c r="G136" s="581" t="s">
        <v>356</v>
      </c>
      <c r="H136" s="634">
        <v>4130</v>
      </c>
      <c r="I136" s="634"/>
      <c r="J136" s="654">
        <f t="shared" si="7"/>
        <v>4130</v>
      </c>
    </row>
    <row r="137" spans="1:10" ht="14.25" customHeight="1">
      <c r="B137" s="37">
        <f t="shared" si="4"/>
        <v>112</v>
      </c>
      <c r="C137" s="51"/>
      <c r="D137" s="41"/>
      <c r="E137" s="41"/>
      <c r="F137" s="47"/>
      <c r="G137" s="581" t="s">
        <v>357</v>
      </c>
      <c r="H137" s="634">
        <v>3420</v>
      </c>
      <c r="I137" s="634"/>
      <c r="J137" s="654">
        <f t="shared" si="7"/>
        <v>3420</v>
      </c>
    </row>
    <row r="138" spans="1:10" ht="14.25" customHeight="1">
      <c r="B138" s="37">
        <f t="shared" si="4"/>
        <v>113</v>
      </c>
      <c r="C138" s="51"/>
      <c r="D138" s="41"/>
      <c r="E138" s="41"/>
      <c r="F138" s="47"/>
      <c r="G138" s="581" t="s">
        <v>358</v>
      </c>
      <c r="H138" s="634">
        <v>9680</v>
      </c>
      <c r="I138" s="634"/>
      <c r="J138" s="654">
        <f t="shared" si="7"/>
        <v>9680</v>
      </c>
    </row>
    <row r="139" spans="1:10" ht="15.75" customHeight="1">
      <c r="B139" s="37">
        <f t="shared" si="4"/>
        <v>114</v>
      </c>
      <c r="C139" s="51"/>
      <c r="D139" s="41" t="s">
        <v>53</v>
      </c>
      <c r="E139" s="41" t="s">
        <v>28</v>
      </c>
      <c r="F139" s="47" t="s">
        <v>122</v>
      </c>
      <c r="G139" s="580"/>
      <c r="H139" s="634">
        <v>400</v>
      </c>
      <c r="I139" s="634"/>
      <c r="J139" s="654">
        <f t="shared" si="7"/>
        <v>400</v>
      </c>
    </row>
    <row r="140" spans="1:10" ht="15.75" customHeight="1" thickBot="1">
      <c r="B140" s="204">
        <f>B139+1</f>
        <v>115</v>
      </c>
      <c r="C140" s="211" t="s">
        <v>57</v>
      </c>
      <c r="D140" s="212" t="s">
        <v>119</v>
      </c>
      <c r="E140" s="210"/>
      <c r="F140" s="213" t="s">
        <v>58</v>
      </c>
      <c r="G140" s="597"/>
      <c r="H140" s="646">
        <v>15</v>
      </c>
      <c r="I140" s="646"/>
      <c r="J140" s="733">
        <f t="shared" si="7"/>
        <v>15</v>
      </c>
    </row>
    <row r="141" spans="1:10" s="20" customFormat="1" ht="12.75" customHeight="1">
      <c r="A141" s="272"/>
      <c r="B141" s="280"/>
      <c r="C141" s="285"/>
      <c r="D141" s="286"/>
      <c r="E141" s="287"/>
      <c r="F141" s="288"/>
      <c r="G141" s="289"/>
      <c r="H141" s="284"/>
    </row>
    <row r="142" spans="1:10" s="20" customFormat="1" ht="12.75" customHeight="1">
      <c r="A142" s="272"/>
      <c r="B142" s="280"/>
      <c r="C142" s="285"/>
      <c r="D142" s="286"/>
      <c r="E142" s="287"/>
      <c r="F142" s="288"/>
      <c r="G142" s="289"/>
      <c r="H142" s="284"/>
    </row>
    <row r="143" spans="1:10" s="20" customFormat="1" ht="12.75" customHeight="1">
      <c r="A143" s="272"/>
      <c r="B143" s="280"/>
      <c r="C143" s="285"/>
      <c r="D143" s="286"/>
      <c r="E143" s="287"/>
      <c r="F143" s="288"/>
      <c r="G143" s="289"/>
      <c r="H143" s="284"/>
    </row>
    <row r="144" spans="1:10" s="20" customFormat="1" ht="12.75" customHeight="1">
      <c r="A144" s="272"/>
      <c r="B144" s="280"/>
      <c r="C144" s="285"/>
      <c r="D144" s="286"/>
      <c r="E144" s="287"/>
      <c r="F144" s="288"/>
      <c r="G144" s="289"/>
      <c r="H144" s="284"/>
    </row>
    <row r="145" spans="1:10" s="20" customFormat="1" ht="12.75" customHeight="1">
      <c r="A145" s="272"/>
      <c r="B145" s="280"/>
      <c r="C145" s="285"/>
      <c r="D145" s="286"/>
      <c r="E145" s="287"/>
      <c r="F145" s="288"/>
      <c r="G145" s="289"/>
      <c r="H145" s="284"/>
    </row>
    <row r="146" spans="1:10" s="20" customFormat="1" ht="6.75" customHeight="1" thickBot="1">
      <c r="A146" s="272"/>
      <c r="B146" s="280"/>
      <c r="C146" s="285"/>
      <c r="D146" s="286"/>
      <c r="E146" s="287"/>
      <c r="F146" s="288"/>
      <c r="G146" s="289"/>
      <c r="H146" s="284"/>
    </row>
    <row r="147" spans="1:10" ht="12.75" customHeight="1">
      <c r="B147" s="855" t="s">
        <v>9</v>
      </c>
      <c r="C147" s="856"/>
      <c r="D147" s="856"/>
      <c r="E147" s="856"/>
      <c r="F147" s="856"/>
      <c r="G147" s="857"/>
      <c r="H147" s="870" t="s">
        <v>729</v>
      </c>
      <c r="I147" s="849" t="s">
        <v>765</v>
      </c>
      <c r="J147" s="852" t="s">
        <v>766</v>
      </c>
    </row>
    <row r="148" spans="1:10" ht="12.75" customHeight="1">
      <c r="B148" s="858"/>
      <c r="C148" s="859"/>
      <c r="D148" s="859"/>
      <c r="E148" s="859"/>
      <c r="F148" s="859"/>
      <c r="G148" s="860"/>
      <c r="H148" s="871"/>
      <c r="I148" s="850"/>
      <c r="J148" s="853"/>
    </row>
    <row r="149" spans="1:10" ht="16.5" customHeight="1">
      <c r="B149" s="85"/>
      <c r="C149" s="861" t="s">
        <v>10</v>
      </c>
      <c r="D149" s="86" t="s">
        <v>11</v>
      </c>
      <c r="E149" s="86" t="s">
        <v>12</v>
      </c>
      <c r="F149" s="87"/>
      <c r="G149" s="576"/>
      <c r="H149" s="871"/>
      <c r="I149" s="850"/>
      <c r="J149" s="853"/>
    </row>
    <row r="150" spans="1:10" ht="19.5" customHeight="1" thickBot="1">
      <c r="B150" s="89"/>
      <c r="C150" s="862"/>
      <c r="D150" s="91"/>
      <c r="E150" s="90" t="s">
        <v>13</v>
      </c>
      <c r="F150" s="92" t="s">
        <v>14</v>
      </c>
      <c r="G150" s="577"/>
      <c r="H150" s="872"/>
      <c r="I150" s="851"/>
      <c r="J150" s="854"/>
    </row>
    <row r="151" spans="1:10" ht="12.75" customHeight="1" thickTop="1">
      <c r="B151" s="63">
        <f>B140+1</f>
        <v>116</v>
      </c>
      <c r="C151" s="6"/>
      <c r="D151" s="12"/>
      <c r="E151" s="76"/>
      <c r="F151" s="209" t="s">
        <v>714</v>
      </c>
      <c r="G151" s="578"/>
      <c r="H151" s="647"/>
      <c r="I151" s="647"/>
      <c r="J151" s="647"/>
    </row>
    <row r="152" spans="1:10" ht="13.5" customHeight="1">
      <c r="B152" s="63">
        <f t="shared" ref="B152:B219" si="8">B151+1</f>
        <v>117</v>
      </c>
      <c r="C152" s="6"/>
      <c r="D152" s="12"/>
      <c r="E152" s="76"/>
      <c r="F152" s="124" t="s">
        <v>121</v>
      </c>
      <c r="G152" s="579"/>
      <c r="H152" s="644">
        <f>H153+H164+H175+H186</f>
        <v>232682</v>
      </c>
      <c r="I152" s="644"/>
      <c r="J152" s="644">
        <f>H152+I152</f>
        <v>232682</v>
      </c>
    </row>
    <row r="153" spans="1:10">
      <c r="B153" s="63">
        <f t="shared" si="8"/>
        <v>118</v>
      </c>
      <c r="C153" s="6" t="s">
        <v>39</v>
      </c>
      <c r="D153" s="6"/>
      <c r="E153" s="8"/>
      <c r="F153" s="42" t="s">
        <v>40</v>
      </c>
      <c r="G153" s="580"/>
      <c r="H153" s="633">
        <f>H154</f>
        <v>85906</v>
      </c>
      <c r="I153" s="633"/>
      <c r="J153" s="633">
        <f>H153+I153</f>
        <v>85906</v>
      </c>
    </row>
    <row r="154" spans="1:10">
      <c r="B154" s="63">
        <f t="shared" si="8"/>
        <v>119</v>
      </c>
      <c r="C154" s="51"/>
      <c r="D154" s="40" t="s">
        <v>41</v>
      </c>
      <c r="E154" s="48" t="s">
        <v>20</v>
      </c>
      <c r="F154" s="47" t="s">
        <v>76</v>
      </c>
      <c r="G154" s="580"/>
      <c r="H154" s="634">
        <f>SUM(H155:H162)</f>
        <v>85906</v>
      </c>
      <c r="I154" s="634"/>
      <c r="J154" s="634">
        <f>H154+I154</f>
        <v>85906</v>
      </c>
    </row>
    <row r="155" spans="1:10">
      <c r="B155" s="63">
        <f t="shared" si="8"/>
        <v>120</v>
      </c>
      <c r="C155" s="51"/>
      <c r="D155" s="40"/>
      <c r="E155" s="48"/>
      <c r="F155" s="47"/>
      <c r="G155" s="581" t="s">
        <v>493</v>
      </c>
      <c r="H155" s="634">
        <v>40000</v>
      </c>
      <c r="I155" s="634"/>
      <c r="J155" s="634">
        <f t="shared" ref="J155:J197" si="9">H155+I155</f>
        <v>40000</v>
      </c>
    </row>
    <row r="156" spans="1:10">
      <c r="B156" s="63">
        <f t="shared" si="8"/>
        <v>121</v>
      </c>
      <c r="C156" s="51"/>
      <c r="D156" s="40"/>
      <c r="E156" s="48"/>
      <c r="F156" s="47"/>
      <c r="G156" s="581" t="s">
        <v>494</v>
      </c>
      <c r="H156" s="634">
        <v>2000</v>
      </c>
      <c r="I156" s="634"/>
      <c r="J156" s="634">
        <f t="shared" si="9"/>
        <v>2000</v>
      </c>
    </row>
    <row r="157" spans="1:10">
      <c r="B157" s="63">
        <f t="shared" si="8"/>
        <v>122</v>
      </c>
      <c r="C157" s="51"/>
      <c r="D157" s="40"/>
      <c r="E157" s="48"/>
      <c r="F157" s="47"/>
      <c r="G157" s="581" t="s">
        <v>495</v>
      </c>
      <c r="H157" s="634">
        <v>3000</v>
      </c>
      <c r="I157" s="634"/>
      <c r="J157" s="634">
        <f t="shared" si="9"/>
        <v>3000</v>
      </c>
    </row>
    <row r="158" spans="1:10">
      <c r="B158" s="63">
        <f t="shared" si="8"/>
        <v>123</v>
      </c>
      <c r="C158" s="51"/>
      <c r="D158" s="40"/>
      <c r="E158" s="48"/>
      <c r="F158" s="47"/>
      <c r="G158" s="581" t="s">
        <v>496</v>
      </c>
      <c r="H158" s="634">
        <v>2376</v>
      </c>
      <c r="I158" s="634"/>
      <c r="J158" s="634">
        <f t="shared" si="9"/>
        <v>2376</v>
      </c>
    </row>
    <row r="159" spans="1:10">
      <c r="B159" s="63">
        <f t="shared" si="8"/>
        <v>124</v>
      </c>
      <c r="C159" s="51"/>
      <c r="D159" s="40"/>
      <c r="E159" s="48"/>
      <c r="F159" s="47"/>
      <c r="G159" s="581" t="s">
        <v>497</v>
      </c>
      <c r="H159" s="634">
        <v>1498</v>
      </c>
      <c r="I159" s="634"/>
      <c r="J159" s="634">
        <f t="shared" si="9"/>
        <v>1498</v>
      </c>
    </row>
    <row r="160" spans="1:10">
      <c r="B160" s="63">
        <f t="shared" si="8"/>
        <v>125</v>
      </c>
      <c r="C160" s="51"/>
      <c r="D160" s="40"/>
      <c r="E160" s="48"/>
      <c r="F160" s="47"/>
      <c r="G160" s="581" t="s">
        <v>498</v>
      </c>
      <c r="H160" s="634">
        <v>6010</v>
      </c>
      <c r="I160" s="634"/>
      <c r="J160" s="634">
        <f t="shared" si="9"/>
        <v>6010</v>
      </c>
    </row>
    <row r="161" spans="2:10">
      <c r="B161" s="63">
        <f t="shared" si="8"/>
        <v>126</v>
      </c>
      <c r="C161" s="51"/>
      <c r="D161" s="40"/>
      <c r="E161" s="48"/>
      <c r="F161" s="47"/>
      <c r="G161" s="581" t="s">
        <v>499</v>
      </c>
      <c r="H161" s="634">
        <v>15000</v>
      </c>
      <c r="I161" s="634"/>
      <c r="J161" s="634">
        <f t="shared" si="9"/>
        <v>15000</v>
      </c>
    </row>
    <row r="162" spans="2:10">
      <c r="B162" s="63">
        <f t="shared" si="8"/>
        <v>127</v>
      </c>
      <c r="C162" s="51"/>
      <c r="D162" s="40"/>
      <c r="E162" s="48"/>
      <c r="F162" s="47"/>
      <c r="G162" s="581" t="s">
        <v>500</v>
      </c>
      <c r="H162" s="634">
        <v>16022</v>
      </c>
      <c r="I162" s="634"/>
      <c r="J162" s="634">
        <f t="shared" si="9"/>
        <v>16022</v>
      </c>
    </row>
    <row r="163" spans="2:10">
      <c r="B163" s="63">
        <f t="shared" si="8"/>
        <v>128</v>
      </c>
      <c r="C163" s="51"/>
      <c r="D163" s="40"/>
      <c r="E163" s="48"/>
      <c r="F163" s="47"/>
      <c r="G163" s="581"/>
      <c r="H163" s="634"/>
      <c r="I163" s="634"/>
      <c r="J163" s="634"/>
    </row>
    <row r="164" spans="2:10">
      <c r="B164" s="63">
        <f t="shared" si="8"/>
        <v>129</v>
      </c>
      <c r="C164" s="6" t="s">
        <v>46</v>
      </c>
      <c r="D164" s="51"/>
      <c r="E164" s="52"/>
      <c r="F164" s="42" t="s">
        <v>47</v>
      </c>
      <c r="G164" s="580"/>
      <c r="H164" s="633">
        <f>H165</f>
        <v>77267</v>
      </c>
      <c r="I164" s="633"/>
      <c r="J164" s="633">
        <f t="shared" si="9"/>
        <v>77267</v>
      </c>
    </row>
    <row r="165" spans="2:10">
      <c r="B165" s="63">
        <f t="shared" si="8"/>
        <v>130</v>
      </c>
      <c r="C165" s="51"/>
      <c r="D165" s="41" t="s">
        <v>53</v>
      </c>
      <c r="E165" s="41" t="s">
        <v>28</v>
      </c>
      <c r="F165" s="183" t="s">
        <v>78</v>
      </c>
      <c r="G165" s="580"/>
      <c r="H165" s="634">
        <f>SUM(H166:H173)</f>
        <v>77267</v>
      </c>
      <c r="I165" s="634"/>
      <c r="J165" s="634">
        <f t="shared" si="9"/>
        <v>77267</v>
      </c>
    </row>
    <row r="166" spans="2:10">
      <c r="B166" s="63">
        <f t="shared" si="8"/>
        <v>131</v>
      </c>
      <c r="C166" s="51"/>
      <c r="D166" s="41"/>
      <c r="E166" s="41"/>
      <c r="F166" s="47"/>
      <c r="G166" s="581" t="s">
        <v>493</v>
      </c>
      <c r="H166" s="634">
        <v>10300</v>
      </c>
      <c r="I166" s="634"/>
      <c r="J166" s="634">
        <f t="shared" si="9"/>
        <v>10300</v>
      </c>
    </row>
    <row r="167" spans="2:10">
      <c r="B167" s="63">
        <f t="shared" si="8"/>
        <v>132</v>
      </c>
      <c r="C167" s="51"/>
      <c r="D167" s="41"/>
      <c r="E167" s="41"/>
      <c r="F167" s="47"/>
      <c r="G167" s="581" t="s">
        <v>494</v>
      </c>
      <c r="H167" s="634">
        <v>11000</v>
      </c>
      <c r="I167" s="634"/>
      <c r="J167" s="634">
        <f t="shared" si="9"/>
        <v>11000</v>
      </c>
    </row>
    <row r="168" spans="2:10">
      <c r="B168" s="63">
        <f t="shared" si="8"/>
        <v>133</v>
      </c>
      <c r="C168" s="51"/>
      <c r="D168" s="41"/>
      <c r="E168" s="41"/>
      <c r="F168" s="47"/>
      <c r="G168" s="582" t="s">
        <v>495</v>
      </c>
      <c r="H168" s="634">
        <v>8100</v>
      </c>
      <c r="I168" s="634"/>
      <c r="J168" s="634">
        <f t="shared" si="9"/>
        <v>8100</v>
      </c>
    </row>
    <row r="169" spans="2:10" ht="12.75" customHeight="1">
      <c r="B169" s="63">
        <f t="shared" si="8"/>
        <v>134</v>
      </c>
      <c r="C169" s="51"/>
      <c r="D169" s="41"/>
      <c r="E169" s="41"/>
      <c r="F169" s="47"/>
      <c r="G169" s="582" t="s">
        <v>496</v>
      </c>
      <c r="H169" s="634">
        <v>6500</v>
      </c>
      <c r="I169" s="634"/>
      <c r="J169" s="634">
        <f t="shared" si="9"/>
        <v>6500</v>
      </c>
    </row>
    <row r="170" spans="2:10" ht="12.75" customHeight="1">
      <c r="B170" s="63">
        <f t="shared" si="8"/>
        <v>135</v>
      </c>
      <c r="C170" s="51"/>
      <c r="D170" s="41"/>
      <c r="E170" s="41"/>
      <c r="F170" s="47"/>
      <c r="G170" s="582" t="s">
        <v>497</v>
      </c>
      <c r="H170" s="634">
        <v>12000</v>
      </c>
      <c r="I170" s="634"/>
      <c r="J170" s="634">
        <f t="shared" si="9"/>
        <v>12000</v>
      </c>
    </row>
    <row r="171" spans="2:10" ht="12.75" customHeight="1">
      <c r="B171" s="63">
        <f t="shared" si="8"/>
        <v>136</v>
      </c>
      <c r="C171" s="51"/>
      <c r="D171" s="41"/>
      <c r="E171" s="41"/>
      <c r="F171" s="47"/>
      <c r="G171" s="582" t="s">
        <v>498</v>
      </c>
      <c r="H171" s="634">
        <v>4430</v>
      </c>
      <c r="I171" s="634"/>
      <c r="J171" s="634">
        <f t="shared" si="9"/>
        <v>4430</v>
      </c>
    </row>
    <row r="172" spans="2:10" ht="12.75" customHeight="1">
      <c r="B172" s="63">
        <f t="shared" si="8"/>
        <v>137</v>
      </c>
      <c r="C172" s="51"/>
      <c r="D172" s="41"/>
      <c r="E172" s="41"/>
      <c r="F172" s="47"/>
      <c r="G172" s="581" t="s">
        <v>499</v>
      </c>
      <c r="H172" s="634">
        <v>4937</v>
      </c>
      <c r="I172" s="634"/>
      <c r="J172" s="634">
        <f t="shared" si="9"/>
        <v>4937</v>
      </c>
    </row>
    <row r="173" spans="2:10" ht="12.75" customHeight="1">
      <c r="B173" s="63">
        <f t="shared" si="8"/>
        <v>138</v>
      </c>
      <c r="C173" s="51"/>
      <c r="D173" s="41"/>
      <c r="E173" s="41"/>
      <c r="F173" s="47"/>
      <c r="G173" s="581" t="s">
        <v>500</v>
      </c>
      <c r="H173" s="634">
        <v>20000</v>
      </c>
      <c r="I173" s="634"/>
      <c r="J173" s="634">
        <f t="shared" si="9"/>
        <v>20000</v>
      </c>
    </row>
    <row r="174" spans="2:10">
      <c r="B174" s="63">
        <f t="shared" si="8"/>
        <v>139</v>
      </c>
      <c r="C174" s="51"/>
      <c r="D174" s="41"/>
      <c r="E174" s="41"/>
      <c r="F174" s="43"/>
      <c r="G174" s="581"/>
      <c r="H174" s="634"/>
      <c r="I174" s="634"/>
      <c r="J174" s="634"/>
    </row>
    <row r="175" spans="2:10">
      <c r="B175" s="63">
        <f t="shared" si="8"/>
        <v>140</v>
      </c>
      <c r="C175" s="59" t="s">
        <v>57</v>
      </c>
      <c r="D175" s="58"/>
      <c r="E175" s="60"/>
      <c r="F175" s="61" t="s">
        <v>58</v>
      </c>
      <c r="G175" s="583"/>
      <c r="H175" s="641">
        <f>H176</f>
        <v>29</v>
      </c>
      <c r="I175" s="641"/>
      <c r="J175" s="633">
        <f t="shared" si="9"/>
        <v>29</v>
      </c>
    </row>
    <row r="176" spans="2:10">
      <c r="B176" s="63">
        <f t="shared" si="8"/>
        <v>141</v>
      </c>
      <c r="C176" s="51"/>
      <c r="D176" s="41" t="s">
        <v>541</v>
      </c>
      <c r="E176" s="41"/>
      <c r="F176" s="182" t="s">
        <v>542</v>
      </c>
      <c r="G176" s="581"/>
      <c r="H176" s="634">
        <f>SUM(H177:H184)</f>
        <v>29</v>
      </c>
      <c r="I176" s="634"/>
      <c r="J176" s="634">
        <f t="shared" si="9"/>
        <v>29</v>
      </c>
    </row>
    <row r="177" spans="2:10">
      <c r="B177" s="63">
        <f t="shared" si="8"/>
        <v>142</v>
      </c>
      <c r="C177" s="51"/>
      <c r="D177" s="41"/>
      <c r="E177" s="41"/>
      <c r="F177" s="43"/>
      <c r="G177" s="581" t="s">
        <v>493</v>
      </c>
      <c r="H177" s="634">
        <v>5</v>
      </c>
      <c r="I177" s="634"/>
      <c r="J177" s="634">
        <f t="shared" si="9"/>
        <v>5</v>
      </c>
    </row>
    <row r="178" spans="2:10">
      <c r="B178" s="63">
        <f t="shared" si="8"/>
        <v>143</v>
      </c>
      <c r="C178" s="51"/>
      <c r="D178" s="41"/>
      <c r="E178" s="41"/>
      <c r="F178" s="43"/>
      <c r="G178" s="581" t="s">
        <v>494</v>
      </c>
      <c r="H178" s="634">
        <v>2</v>
      </c>
      <c r="I178" s="634"/>
      <c r="J178" s="634">
        <f t="shared" si="9"/>
        <v>2</v>
      </c>
    </row>
    <row r="179" spans="2:10">
      <c r="B179" s="63">
        <f t="shared" si="8"/>
        <v>144</v>
      </c>
      <c r="C179" s="51"/>
      <c r="D179" s="41"/>
      <c r="E179" s="41"/>
      <c r="F179" s="43"/>
      <c r="G179" s="581" t="s">
        <v>495</v>
      </c>
      <c r="H179" s="634">
        <v>5</v>
      </c>
      <c r="I179" s="634"/>
      <c r="J179" s="634">
        <f t="shared" si="9"/>
        <v>5</v>
      </c>
    </row>
    <row r="180" spans="2:10">
      <c r="B180" s="63">
        <f t="shared" si="8"/>
        <v>145</v>
      </c>
      <c r="C180" s="51"/>
      <c r="D180" s="41"/>
      <c r="E180" s="41"/>
      <c r="F180" s="43"/>
      <c r="G180" s="581" t="s">
        <v>496</v>
      </c>
      <c r="H180" s="634">
        <v>2</v>
      </c>
      <c r="I180" s="634"/>
      <c r="J180" s="634">
        <f t="shared" si="9"/>
        <v>2</v>
      </c>
    </row>
    <row r="181" spans="2:10">
      <c r="B181" s="63">
        <f t="shared" si="8"/>
        <v>146</v>
      </c>
      <c r="C181" s="51"/>
      <c r="D181" s="41"/>
      <c r="E181" s="41"/>
      <c r="F181" s="43"/>
      <c r="G181" s="581" t="s">
        <v>498</v>
      </c>
      <c r="H181" s="634">
        <v>2</v>
      </c>
      <c r="I181" s="634"/>
      <c r="J181" s="634">
        <f t="shared" si="9"/>
        <v>2</v>
      </c>
    </row>
    <row r="182" spans="2:10">
      <c r="B182" s="63">
        <f t="shared" si="8"/>
        <v>147</v>
      </c>
      <c r="C182" s="51"/>
      <c r="D182" s="41"/>
      <c r="E182" s="41"/>
      <c r="F182" s="43"/>
      <c r="G182" s="581" t="s">
        <v>497</v>
      </c>
      <c r="H182" s="634">
        <v>2</v>
      </c>
      <c r="I182" s="634"/>
      <c r="J182" s="634">
        <f t="shared" si="9"/>
        <v>2</v>
      </c>
    </row>
    <row r="183" spans="2:10">
      <c r="B183" s="63">
        <f t="shared" si="8"/>
        <v>148</v>
      </c>
      <c r="C183" s="51"/>
      <c r="D183" s="41"/>
      <c r="E183" s="41"/>
      <c r="F183" s="43"/>
      <c r="G183" s="581" t="s">
        <v>499</v>
      </c>
      <c r="H183" s="634">
        <v>5</v>
      </c>
      <c r="I183" s="634"/>
      <c r="J183" s="634">
        <f t="shared" si="9"/>
        <v>5</v>
      </c>
    </row>
    <row r="184" spans="2:10">
      <c r="B184" s="63">
        <f t="shared" si="8"/>
        <v>149</v>
      </c>
      <c r="C184" s="51"/>
      <c r="D184" s="41"/>
      <c r="E184" s="41"/>
      <c r="F184" s="43"/>
      <c r="G184" s="581" t="s">
        <v>500</v>
      </c>
      <c r="H184" s="634">
        <v>6</v>
      </c>
      <c r="I184" s="634"/>
      <c r="J184" s="634">
        <f t="shared" si="9"/>
        <v>6</v>
      </c>
    </row>
    <row r="185" spans="2:10">
      <c r="B185" s="63">
        <f t="shared" si="8"/>
        <v>150</v>
      </c>
      <c r="C185" s="51"/>
      <c r="D185" s="41"/>
      <c r="E185" s="41"/>
      <c r="F185" s="43"/>
      <c r="G185" s="581"/>
      <c r="H185" s="634"/>
      <c r="I185" s="634"/>
      <c r="J185" s="634"/>
    </row>
    <row r="186" spans="2:10">
      <c r="B186" s="63">
        <f t="shared" si="8"/>
        <v>151</v>
      </c>
      <c r="C186" s="6" t="s">
        <v>79</v>
      </c>
      <c r="D186" s="51"/>
      <c r="E186" s="52"/>
      <c r="F186" s="42" t="s">
        <v>672</v>
      </c>
      <c r="G186" s="580"/>
      <c r="H186" s="633">
        <f>H187</f>
        <v>69480</v>
      </c>
      <c r="I186" s="633"/>
      <c r="J186" s="633">
        <f t="shared" si="9"/>
        <v>69480</v>
      </c>
    </row>
    <row r="187" spans="2:10">
      <c r="B187" s="63">
        <f t="shared" si="8"/>
        <v>152</v>
      </c>
      <c r="C187" s="51"/>
      <c r="D187" s="41" t="s">
        <v>81</v>
      </c>
      <c r="E187" s="41" t="s">
        <v>673</v>
      </c>
      <c r="F187" s="183" t="s">
        <v>674</v>
      </c>
      <c r="G187" s="580"/>
      <c r="H187" s="634">
        <f>SUM(H188:H194)</f>
        <v>69480</v>
      </c>
      <c r="I187" s="634"/>
      <c r="J187" s="634">
        <f t="shared" si="9"/>
        <v>69480</v>
      </c>
    </row>
    <row r="188" spans="2:10">
      <c r="B188" s="63">
        <f t="shared" si="8"/>
        <v>153</v>
      </c>
      <c r="C188" s="51"/>
      <c r="D188" s="41"/>
      <c r="E188" s="41"/>
      <c r="F188" s="47"/>
      <c r="G188" s="581" t="s">
        <v>493</v>
      </c>
      <c r="H188" s="634">
        <v>11580</v>
      </c>
      <c r="I188" s="634"/>
      <c r="J188" s="634">
        <f t="shared" si="9"/>
        <v>11580</v>
      </c>
    </row>
    <row r="189" spans="2:10">
      <c r="B189" s="63">
        <f t="shared" si="8"/>
        <v>154</v>
      </c>
      <c r="C189" s="51"/>
      <c r="D189" s="41"/>
      <c r="E189" s="41"/>
      <c r="F189" s="47"/>
      <c r="G189" s="581" t="s">
        <v>494</v>
      </c>
      <c r="H189" s="634">
        <v>12000</v>
      </c>
      <c r="I189" s="634"/>
      <c r="J189" s="634">
        <f t="shared" si="9"/>
        <v>12000</v>
      </c>
    </row>
    <row r="190" spans="2:10">
      <c r="B190" s="63">
        <f t="shared" si="8"/>
        <v>155</v>
      </c>
      <c r="C190" s="51"/>
      <c r="D190" s="41"/>
      <c r="E190" s="41"/>
      <c r="F190" s="47"/>
      <c r="G190" s="582" t="s">
        <v>495</v>
      </c>
      <c r="H190" s="634">
        <v>8200</v>
      </c>
      <c r="I190" s="634"/>
      <c r="J190" s="634">
        <f t="shared" si="9"/>
        <v>8200</v>
      </c>
    </row>
    <row r="191" spans="2:10">
      <c r="B191" s="63">
        <f t="shared" si="8"/>
        <v>156</v>
      </c>
      <c r="C191" s="51"/>
      <c r="D191" s="41"/>
      <c r="E191" s="41"/>
      <c r="F191" s="47"/>
      <c r="G191" s="582" t="s">
        <v>496</v>
      </c>
      <c r="H191" s="634">
        <v>5400</v>
      </c>
      <c r="I191" s="634"/>
      <c r="J191" s="634">
        <f t="shared" si="9"/>
        <v>5400</v>
      </c>
    </row>
    <row r="192" spans="2:10">
      <c r="B192" s="63">
        <f t="shared" si="8"/>
        <v>157</v>
      </c>
      <c r="C192" s="51"/>
      <c r="D192" s="41"/>
      <c r="E192" s="41"/>
      <c r="F192" s="47"/>
      <c r="G192" s="582" t="s">
        <v>497</v>
      </c>
      <c r="H192" s="634">
        <v>11000</v>
      </c>
      <c r="I192" s="634"/>
      <c r="J192" s="634">
        <f t="shared" si="9"/>
        <v>11000</v>
      </c>
    </row>
    <row r="193" spans="2:16">
      <c r="B193" s="63">
        <f t="shared" si="8"/>
        <v>158</v>
      </c>
      <c r="C193" s="51"/>
      <c r="D193" s="41"/>
      <c r="E193" s="41"/>
      <c r="F193" s="47"/>
      <c r="G193" s="582" t="s">
        <v>498</v>
      </c>
      <c r="H193" s="634">
        <v>8300</v>
      </c>
      <c r="I193" s="634"/>
      <c r="J193" s="634">
        <f t="shared" si="9"/>
        <v>8300</v>
      </c>
    </row>
    <row r="194" spans="2:16">
      <c r="B194" s="63">
        <f t="shared" si="8"/>
        <v>159</v>
      </c>
      <c r="C194" s="51"/>
      <c r="D194" s="41"/>
      <c r="E194" s="41"/>
      <c r="F194" s="47"/>
      <c r="G194" s="581" t="s">
        <v>499</v>
      </c>
      <c r="H194" s="634">
        <v>13000</v>
      </c>
      <c r="I194" s="634"/>
      <c r="J194" s="634">
        <f t="shared" si="9"/>
        <v>13000</v>
      </c>
    </row>
    <row r="195" spans="2:16">
      <c r="B195" s="63">
        <f t="shared" si="8"/>
        <v>160</v>
      </c>
      <c r="C195" s="51"/>
      <c r="D195" s="41"/>
      <c r="E195" s="41"/>
      <c r="F195" s="43"/>
      <c r="G195" s="581"/>
      <c r="H195" s="634"/>
      <c r="I195" s="634"/>
      <c r="J195" s="634"/>
    </row>
    <row r="196" spans="2:16" ht="12.75" customHeight="1">
      <c r="B196" s="63">
        <f t="shared" si="8"/>
        <v>161</v>
      </c>
      <c r="C196" s="6"/>
      <c r="D196" s="12"/>
      <c r="E196" s="8"/>
      <c r="F196" s="124" t="s">
        <v>120</v>
      </c>
      <c r="G196" s="579"/>
      <c r="H196" s="657">
        <v>90000</v>
      </c>
      <c r="I196" s="657"/>
      <c r="J196" s="734">
        <f t="shared" si="9"/>
        <v>90000</v>
      </c>
    </row>
    <row r="197" spans="2:16" ht="12.75" customHeight="1">
      <c r="B197" s="63">
        <f t="shared" si="8"/>
        <v>162</v>
      </c>
      <c r="C197" s="6"/>
      <c r="D197" s="12"/>
      <c r="E197" s="8"/>
      <c r="F197" s="124" t="s">
        <v>677</v>
      </c>
      <c r="G197" s="579"/>
      <c r="H197" s="657">
        <v>20460</v>
      </c>
      <c r="I197" s="657"/>
      <c r="J197" s="734">
        <f t="shared" si="9"/>
        <v>20460</v>
      </c>
    </row>
    <row r="198" spans="2:16" ht="12" customHeight="1">
      <c r="B198" s="63">
        <f t="shared" si="8"/>
        <v>163</v>
      </c>
      <c r="C198" s="6"/>
      <c r="D198" s="9"/>
      <c r="E198" s="52"/>
      <c r="F198" s="53"/>
      <c r="G198" s="580"/>
      <c r="H198" s="634"/>
      <c r="I198" s="634"/>
      <c r="J198" s="634"/>
    </row>
    <row r="199" spans="2:16" ht="19.5" customHeight="1">
      <c r="B199" s="63">
        <f t="shared" si="8"/>
        <v>164</v>
      </c>
      <c r="C199" s="111" t="s">
        <v>79</v>
      </c>
      <c r="D199" s="112"/>
      <c r="E199" s="113"/>
      <c r="F199" s="114" t="s">
        <v>80</v>
      </c>
      <c r="G199" s="584"/>
      <c r="H199" s="658">
        <f>H203+H217</f>
        <v>6859518</v>
      </c>
      <c r="I199" s="658">
        <f>I201+I203</f>
        <v>14000</v>
      </c>
      <c r="J199" s="658">
        <f t="shared" ref="J199" si="10">J203+J217</f>
        <v>6859518</v>
      </c>
    </row>
    <row r="200" spans="2:16">
      <c r="B200" s="63">
        <f t="shared" si="8"/>
        <v>165</v>
      </c>
      <c r="C200" s="6"/>
      <c r="D200" s="7"/>
      <c r="E200" s="9"/>
      <c r="F200" s="73"/>
      <c r="G200" s="580"/>
      <c r="H200" s="648"/>
      <c r="I200" s="648"/>
      <c r="J200" s="648"/>
    </row>
    <row r="201" spans="2:16">
      <c r="B201" s="63">
        <f t="shared" si="8"/>
        <v>166</v>
      </c>
      <c r="C201" s="6"/>
      <c r="D201" s="673" t="s">
        <v>679</v>
      </c>
      <c r="E201" s="9"/>
      <c r="F201" s="73" t="s">
        <v>774</v>
      </c>
      <c r="G201" s="580"/>
      <c r="H201" s="633">
        <v>0</v>
      </c>
      <c r="I201" s="633">
        <v>14000</v>
      </c>
      <c r="J201" s="633">
        <f t="shared" ref="J201" si="11">H201+I201</f>
        <v>14000</v>
      </c>
    </row>
    <row r="202" spans="2:16">
      <c r="B202" s="63">
        <f t="shared" si="8"/>
        <v>167</v>
      </c>
      <c r="C202" s="6"/>
      <c r="D202" s="7"/>
      <c r="E202" s="9"/>
      <c r="F202" s="73"/>
      <c r="G202" s="580"/>
      <c r="H202" s="648"/>
      <c r="I202" s="648"/>
      <c r="J202" s="648"/>
    </row>
    <row r="203" spans="2:16" ht="12.75" customHeight="1">
      <c r="B203" s="63">
        <f t="shared" si="8"/>
        <v>168</v>
      </c>
      <c r="C203" s="6"/>
      <c r="D203" s="673" t="s">
        <v>81</v>
      </c>
      <c r="E203" s="9"/>
      <c r="F203" s="73" t="s">
        <v>82</v>
      </c>
      <c r="G203" s="580"/>
      <c r="H203" s="633">
        <f>H204</f>
        <v>6778653</v>
      </c>
      <c r="I203" s="633"/>
      <c r="J203" s="633">
        <f t="shared" ref="J203:J217" si="12">H203+I203</f>
        <v>6778653</v>
      </c>
    </row>
    <row r="204" spans="2:16">
      <c r="B204" s="63">
        <f t="shared" si="8"/>
        <v>169</v>
      </c>
      <c r="C204" s="6"/>
      <c r="D204" s="9"/>
      <c r="E204" s="842" t="s">
        <v>794</v>
      </c>
      <c r="F204" s="35" t="s">
        <v>83</v>
      </c>
      <c r="G204" s="580"/>
      <c r="H204" s="648">
        <f>SUM(H205:H216)</f>
        <v>6778653</v>
      </c>
      <c r="I204" s="648"/>
      <c r="J204" s="634">
        <f t="shared" si="12"/>
        <v>6778653</v>
      </c>
      <c r="L204" s="130"/>
      <c r="M204" s="130"/>
    </row>
    <row r="205" spans="2:16">
      <c r="B205" s="63">
        <f t="shared" si="8"/>
        <v>170</v>
      </c>
      <c r="C205" s="59"/>
      <c r="D205" s="10"/>
      <c r="E205" s="10"/>
      <c r="F205" s="80" t="s">
        <v>84</v>
      </c>
      <c r="G205" s="585"/>
      <c r="H205" s="640">
        <v>5620475</v>
      </c>
      <c r="I205" s="640"/>
      <c r="J205" s="634">
        <f t="shared" si="12"/>
        <v>5620475</v>
      </c>
      <c r="L205" s="15"/>
      <c r="M205" s="15"/>
      <c r="N205" s="15"/>
      <c r="P205" s="15"/>
    </row>
    <row r="206" spans="2:16" ht="12.75" customHeight="1">
      <c r="B206" s="63">
        <f t="shared" si="8"/>
        <v>171</v>
      </c>
      <c r="C206" s="6"/>
      <c r="D206" s="9"/>
      <c r="E206" s="9"/>
      <c r="F206" s="39" t="s">
        <v>155</v>
      </c>
      <c r="G206" s="580"/>
      <c r="H206" s="634">
        <v>79260</v>
      </c>
      <c r="I206" s="634"/>
      <c r="J206" s="634">
        <f t="shared" si="12"/>
        <v>79260</v>
      </c>
    </row>
    <row r="207" spans="2:16" ht="12.75" customHeight="1">
      <c r="B207" s="63">
        <f t="shared" si="8"/>
        <v>172</v>
      </c>
      <c r="C207" s="6"/>
      <c r="D207" s="9"/>
      <c r="E207" s="9"/>
      <c r="F207" s="47" t="s">
        <v>85</v>
      </c>
      <c r="G207" s="580"/>
      <c r="H207" s="654">
        <v>833088</v>
      </c>
      <c r="I207" s="654"/>
      <c r="J207" s="634">
        <f t="shared" si="12"/>
        <v>833088</v>
      </c>
    </row>
    <row r="208" spans="2:16">
      <c r="B208" s="63">
        <f t="shared" si="8"/>
        <v>173</v>
      </c>
      <c r="C208" s="6"/>
      <c r="D208" s="12"/>
      <c r="E208" s="8"/>
      <c r="F208" s="47" t="s">
        <v>86</v>
      </c>
      <c r="G208" s="580"/>
      <c r="H208" s="634">
        <v>70000</v>
      </c>
      <c r="I208" s="634"/>
      <c r="J208" s="634">
        <f t="shared" si="12"/>
        <v>70000</v>
      </c>
      <c r="L208" s="15"/>
    </row>
    <row r="209" spans="2:10">
      <c r="B209" s="63">
        <f t="shared" si="8"/>
        <v>174</v>
      </c>
      <c r="C209" s="6"/>
      <c r="D209" s="12"/>
      <c r="E209" s="8"/>
      <c r="F209" s="47" t="s">
        <v>75</v>
      </c>
      <c r="G209" s="580"/>
      <c r="H209" s="634">
        <v>50000</v>
      </c>
      <c r="I209" s="634"/>
      <c r="J209" s="634">
        <f t="shared" si="12"/>
        <v>50000</v>
      </c>
    </row>
    <row r="210" spans="2:10">
      <c r="B210" s="63">
        <f t="shared" si="8"/>
        <v>175</v>
      </c>
      <c r="C210" s="6"/>
      <c r="D210" s="12"/>
      <c r="E210" s="8"/>
      <c r="F210" s="47" t="s">
        <v>87</v>
      </c>
      <c r="G210" s="580"/>
      <c r="H210" s="634">
        <v>38030</v>
      </c>
      <c r="I210" s="634"/>
      <c r="J210" s="634">
        <f t="shared" si="12"/>
        <v>38030</v>
      </c>
    </row>
    <row r="211" spans="2:10">
      <c r="B211" s="63">
        <f t="shared" si="8"/>
        <v>176</v>
      </c>
      <c r="C211" s="6"/>
      <c r="D211" s="12"/>
      <c r="E211" s="8"/>
      <c r="F211" s="47" t="s">
        <v>1</v>
      </c>
      <c r="G211" s="580"/>
      <c r="H211" s="634">
        <v>18600</v>
      </c>
      <c r="I211" s="634"/>
      <c r="J211" s="634">
        <f>H211+I211</f>
        <v>18600</v>
      </c>
    </row>
    <row r="212" spans="2:10" ht="14.25" customHeight="1">
      <c r="B212" s="63">
        <f t="shared" si="8"/>
        <v>177</v>
      </c>
      <c r="C212" s="6"/>
      <c r="D212" s="12"/>
      <c r="E212" s="8"/>
      <c r="F212" s="47" t="s">
        <v>88</v>
      </c>
      <c r="G212" s="580"/>
      <c r="H212" s="634">
        <v>24500</v>
      </c>
      <c r="I212" s="634"/>
      <c r="J212" s="634">
        <f t="shared" si="12"/>
        <v>24500</v>
      </c>
    </row>
    <row r="213" spans="2:10">
      <c r="B213" s="63">
        <f t="shared" si="8"/>
        <v>178</v>
      </c>
      <c r="C213" s="534"/>
      <c r="D213" s="535"/>
      <c r="E213" s="536"/>
      <c r="F213" s="537" t="s">
        <v>655</v>
      </c>
      <c r="G213" s="587"/>
      <c r="H213" s="651">
        <v>5000</v>
      </c>
      <c r="I213" s="651"/>
      <c r="J213" s="634">
        <f t="shared" si="12"/>
        <v>5000</v>
      </c>
    </row>
    <row r="214" spans="2:10">
      <c r="B214" s="63">
        <f t="shared" si="8"/>
        <v>179</v>
      </c>
      <c r="C214" s="534"/>
      <c r="D214" s="535"/>
      <c r="E214" s="536"/>
      <c r="F214" s="537" t="s">
        <v>791</v>
      </c>
      <c r="G214" s="587"/>
      <c r="H214" s="651">
        <v>33000</v>
      </c>
      <c r="I214" s="651"/>
      <c r="J214" s="634">
        <f t="shared" si="12"/>
        <v>33000</v>
      </c>
    </row>
    <row r="215" spans="2:10">
      <c r="B215" s="63">
        <f t="shared" si="8"/>
        <v>180</v>
      </c>
      <c r="C215" s="534"/>
      <c r="D215" s="535"/>
      <c r="E215" s="536"/>
      <c r="F215" s="537" t="s">
        <v>792</v>
      </c>
      <c r="G215" s="587"/>
      <c r="H215" s="651">
        <v>3700</v>
      </c>
      <c r="I215" s="651"/>
      <c r="J215" s="634">
        <f t="shared" si="12"/>
        <v>3700</v>
      </c>
    </row>
    <row r="216" spans="2:10">
      <c r="B216" s="63">
        <f t="shared" si="8"/>
        <v>181</v>
      </c>
      <c r="C216" s="534"/>
      <c r="D216" s="535"/>
      <c r="E216" s="536"/>
      <c r="F216" s="537" t="s">
        <v>793</v>
      </c>
      <c r="G216" s="587"/>
      <c r="H216" s="651">
        <v>3000</v>
      </c>
      <c r="I216" s="651"/>
      <c r="J216" s="634">
        <f t="shared" si="12"/>
        <v>3000</v>
      </c>
    </row>
    <row r="217" spans="2:10">
      <c r="B217" s="63">
        <f t="shared" si="8"/>
        <v>182</v>
      </c>
      <c r="C217" s="534"/>
      <c r="D217" s="625" t="s">
        <v>679</v>
      </c>
      <c r="E217" s="536"/>
      <c r="F217" s="537" t="s">
        <v>716</v>
      </c>
      <c r="G217" s="587"/>
      <c r="H217" s="659">
        <v>80865</v>
      </c>
      <c r="I217" s="659"/>
      <c r="J217" s="633">
        <f t="shared" si="12"/>
        <v>80865</v>
      </c>
    </row>
    <row r="218" spans="2:10" ht="12.75" customHeight="1" thickBot="1">
      <c r="B218" s="63">
        <f t="shared" si="8"/>
        <v>183</v>
      </c>
      <c r="C218" s="119"/>
      <c r="D218" s="120"/>
      <c r="E218" s="121"/>
      <c r="F218" s="122"/>
      <c r="G218" s="588"/>
      <c r="H218" s="660"/>
      <c r="I218" s="660"/>
      <c r="J218" s="660"/>
    </row>
    <row r="219" spans="2:10" ht="31.5" customHeight="1" thickTop="1" thickBot="1">
      <c r="B219" s="63">
        <f t="shared" si="8"/>
        <v>184</v>
      </c>
      <c r="C219" s="125"/>
      <c r="D219" s="126"/>
      <c r="E219" s="127"/>
      <c r="F219" s="128" t="s">
        <v>89</v>
      </c>
      <c r="G219" s="589"/>
      <c r="H219" s="661">
        <f>H199+H25+H8</f>
        <v>30771580</v>
      </c>
      <c r="I219" s="735">
        <f>I199+I25+I8</f>
        <v>14000</v>
      </c>
      <c r="J219" s="736">
        <f>H219+I219</f>
        <v>30785580</v>
      </c>
    </row>
    <row r="220" spans="2:10" ht="15.75" customHeight="1">
      <c r="H220" s="15"/>
    </row>
    <row r="221" spans="2:10" ht="15.75" customHeight="1" thickBot="1">
      <c r="H221" s="15"/>
    </row>
    <row r="222" spans="2:10" ht="13.5" customHeight="1">
      <c r="B222" s="855" t="s">
        <v>180</v>
      </c>
      <c r="C222" s="863"/>
      <c r="D222" s="863"/>
      <c r="E222" s="863"/>
      <c r="F222" s="863"/>
      <c r="G222" s="863"/>
      <c r="H222" s="870" t="s">
        <v>729</v>
      </c>
      <c r="I222" s="849" t="s">
        <v>765</v>
      </c>
      <c r="J222" s="852" t="s">
        <v>766</v>
      </c>
    </row>
    <row r="223" spans="2:10" ht="15" customHeight="1">
      <c r="B223" s="864"/>
      <c r="C223" s="865"/>
      <c r="D223" s="865"/>
      <c r="E223" s="865"/>
      <c r="F223" s="865"/>
      <c r="G223" s="865"/>
      <c r="H223" s="871"/>
      <c r="I223" s="850"/>
      <c r="J223" s="853"/>
    </row>
    <row r="224" spans="2:10" ht="12.75" customHeight="1">
      <c r="B224" s="85"/>
      <c r="C224" s="869" t="s">
        <v>10</v>
      </c>
      <c r="D224" s="86" t="s">
        <v>11</v>
      </c>
      <c r="E224" s="86" t="s">
        <v>12</v>
      </c>
      <c r="F224" s="88"/>
      <c r="G224" s="87"/>
      <c r="H224" s="871"/>
      <c r="I224" s="850"/>
      <c r="J224" s="853"/>
    </row>
    <row r="225" spans="2:10" ht="18.75" customHeight="1" thickBot="1">
      <c r="B225" s="89"/>
      <c r="C225" s="862"/>
      <c r="D225" s="91"/>
      <c r="E225" s="90" t="s">
        <v>13</v>
      </c>
      <c r="F225" s="93" t="s">
        <v>14</v>
      </c>
      <c r="G225" s="342"/>
      <c r="H225" s="872"/>
      <c r="I225" s="851"/>
      <c r="J225" s="854"/>
    </row>
    <row r="226" spans="2:10" ht="16.5" thickTop="1">
      <c r="B226" s="95">
        <v>1</v>
      </c>
      <c r="C226" s="96" t="s">
        <v>37</v>
      </c>
      <c r="D226" s="97"/>
      <c r="E226" s="331"/>
      <c r="F226" s="332" t="s">
        <v>38</v>
      </c>
      <c r="G226" s="345"/>
      <c r="H226" s="662">
        <f>H228</f>
        <v>1100000</v>
      </c>
      <c r="I226" s="726">
        <f t="shared" ref="I226" si="13">I228</f>
        <v>0</v>
      </c>
      <c r="J226" s="727">
        <f>H226+I226</f>
        <v>1100000</v>
      </c>
    </row>
    <row r="227" spans="2:10" ht="15">
      <c r="B227" s="98">
        <f t="shared" ref="B227:B236" si="14">B226+1</f>
        <v>2</v>
      </c>
      <c r="C227" s="12"/>
      <c r="D227" s="6"/>
      <c r="E227" s="76"/>
      <c r="F227" s="42"/>
      <c r="G227" s="42"/>
      <c r="H227" s="663"/>
      <c r="I227" s="663"/>
      <c r="J227" s="663"/>
    </row>
    <row r="228" spans="2:10">
      <c r="B228" s="98">
        <f t="shared" si="14"/>
        <v>3</v>
      </c>
      <c r="C228" s="59" t="s">
        <v>181</v>
      </c>
      <c r="D228" s="59"/>
      <c r="E228" s="76"/>
      <c r="F228" s="99" t="s">
        <v>182</v>
      </c>
      <c r="G228" s="47"/>
      <c r="H228" s="664">
        <f>H230</f>
        <v>1100000</v>
      </c>
      <c r="I228" s="664">
        <f>I229+I233+I234</f>
        <v>0</v>
      </c>
      <c r="J228" s="664">
        <f t="shared" ref="J228:J236" si="15">H228+I228</f>
        <v>1100000</v>
      </c>
    </row>
    <row r="229" spans="2:10" ht="13.5" customHeight="1">
      <c r="B229" s="98">
        <f t="shared" si="14"/>
        <v>4</v>
      </c>
      <c r="C229" s="6"/>
      <c r="D229" s="49" t="s">
        <v>183</v>
      </c>
      <c r="E229" s="7" t="s">
        <v>26</v>
      </c>
      <c r="F229" s="329" t="s">
        <v>184</v>
      </c>
      <c r="G229" s="55"/>
      <c r="H229" s="667">
        <f>H230</f>
        <v>1100000</v>
      </c>
      <c r="I229" s="667">
        <f>I230+I231</f>
        <v>-29500</v>
      </c>
      <c r="J229" s="667">
        <f t="shared" si="15"/>
        <v>1070500</v>
      </c>
    </row>
    <row r="230" spans="2:10">
      <c r="B230" s="98">
        <f t="shared" si="14"/>
        <v>5</v>
      </c>
      <c r="C230" s="7"/>
      <c r="D230" s="10"/>
      <c r="E230" s="49"/>
      <c r="F230" s="16" t="s">
        <v>185</v>
      </c>
      <c r="G230" s="47"/>
      <c r="H230" s="666">
        <v>1100000</v>
      </c>
      <c r="I230" s="666">
        <v>-129500</v>
      </c>
      <c r="J230" s="666">
        <f t="shared" si="15"/>
        <v>970500</v>
      </c>
    </row>
    <row r="231" spans="2:10">
      <c r="B231" s="98">
        <f t="shared" si="14"/>
        <v>6</v>
      </c>
      <c r="C231" s="7"/>
      <c r="D231" s="9"/>
      <c r="E231" s="49"/>
      <c r="F231" s="35" t="s">
        <v>779</v>
      </c>
      <c r="G231" s="47"/>
      <c r="H231" s="666"/>
      <c r="I231" s="666">
        <v>100000</v>
      </c>
      <c r="J231" s="666">
        <f t="shared" si="15"/>
        <v>100000</v>
      </c>
    </row>
    <row r="232" spans="2:10">
      <c r="B232" s="98">
        <f t="shared" si="14"/>
        <v>7</v>
      </c>
      <c r="C232" s="7"/>
      <c r="D232" s="9"/>
      <c r="E232" s="49"/>
      <c r="F232" s="35"/>
      <c r="G232" s="47"/>
      <c r="H232" s="666"/>
      <c r="I232" s="666"/>
      <c r="J232" s="666"/>
    </row>
    <row r="233" spans="2:10">
      <c r="B233" s="98">
        <f t="shared" si="14"/>
        <v>8</v>
      </c>
      <c r="C233" s="7"/>
      <c r="D233" s="9" t="s">
        <v>780</v>
      </c>
      <c r="E233" s="49"/>
      <c r="F233" s="35" t="s">
        <v>781</v>
      </c>
      <c r="G233" s="47"/>
      <c r="H233" s="666"/>
      <c r="I233" s="666">
        <v>4500</v>
      </c>
      <c r="J233" s="666">
        <f t="shared" si="15"/>
        <v>4500</v>
      </c>
    </row>
    <row r="234" spans="2:10">
      <c r="B234" s="98">
        <f t="shared" si="14"/>
        <v>9</v>
      </c>
      <c r="C234" s="7"/>
      <c r="D234" s="9" t="s">
        <v>780</v>
      </c>
      <c r="E234" s="49"/>
      <c r="F234" s="35" t="s">
        <v>782</v>
      </c>
      <c r="G234" s="47"/>
      <c r="H234" s="666"/>
      <c r="I234" s="666">
        <v>25000</v>
      </c>
      <c r="J234" s="666">
        <f t="shared" si="15"/>
        <v>25000</v>
      </c>
    </row>
    <row r="235" spans="2:10">
      <c r="B235" s="98">
        <f t="shared" si="14"/>
        <v>10</v>
      </c>
      <c r="C235" s="7"/>
      <c r="D235" s="49"/>
      <c r="E235" s="7"/>
      <c r="F235" s="330"/>
      <c r="G235" s="55"/>
      <c r="H235" s="665"/>
      <c r="I235" s="665"/>
      <c r="J235" s="665"/>
    </row>
    <row r="236" spans="2:10" ht="25.5" customHeight="1" thickBot="1">
      <c r="B236" s="98">
        <f t="shared" si="14"/>
        <v>11</v>
      </c>
      <c r="C236" s="327"/>
      <c r="D236" s="328"/>
      <c r="E236" s="333"/>
      <c r="F236" s="334" t="s">
        <v>186</v>
      </c>
      <c r="G236" s="335"/>
      <c r="H236" s="668">
        <f>H226</f>
        <v>1100000</v>
      </c>
      <c r="I236" s="738">
        <f>I226</f>
        <v>0</v>
      </c>
      <c r="J236" s="737">
        <f t="shared" si="15"/>
        <v>1100000</v>
      </c>
    </row>
    <row r="237" spans="2:10" ht="13.5" customHeight="1">
      <c r="B237" s="280"/>
      <c r="C237" s="286"/>
      <c r="D237" s="286"/>
      <c r="E237" s="286"/>
      <c r="F237" s="290"/>
      <c r="G237" s="290"/>
      <c r="H237" s="144"/>
    </row>
    <row r="238" spans="2:10" ht="13.5" customHeight="1">
      <c r="B238" s="280"/>
      <c r="C238" s="286"/>
      <c r="D238" s="286"/>
      <c r="E238" s="286"/>
      <c r="F238" s="290"/>
      <c r="G238" s="290"/>
      <c r="H238" s="144"/>
    </row>
    <row r="239" spans="2:10" ht="13.5" customHeight="1">
      <c r="B239" s="280"/>
      <c r="C239" s="286"/>
      <c r="D239" s="286"/>
      <c r="E239" s="286"/>
      <c r="F239" s="290"/>
      <c r="G239" s="290"/>
      <c r="H239" s="144"/>
    </row>
    <row r="240" spans="2:10" ht="13.5" thickBot="1">
      <c r="B240" s="280"/>
      <c r="C240" s="286"/>
      <c r="D240" s="286"/>
      <c r="E240" s="286"/>
      <c r="F240" s="290"/>
      <c r="G240" s="291"/>
      <c r="H240" s="144"/>
    </row>
    <row r="241" spans="2:10" ht="12.75" customHeight="1">
      <c r="B241" s="855" t="s">
        <v>194</v>
      </c>
      <c r="C241" s="863"/>
      <c r="D241" s="863"/>
      <c r="E241" s="863"/>
      <c r="F241" s="863"/>
      <c r="G241" s="863"/>
      <c r="H241" s="866" t="s">
        <v>729</v>
      </c>
      <c r="I241" s="849" t="s">
        <v>765</v>
      </c>
      <c r="J241" s="852" t="s">
        <v>766</v>
      </c>
    </row>
    <row r="242" spans="2:10" ht="12.75" customHeight="1">
      <c r="B242" s="864"/>
      <c r="C242" s="865"/>
      <c r="D242" s="865"/>
      <c r="E242" s="865"/>
      <c r="F242" s="865"/>
      <c r="G242" s="865"/>
      <c r="H242" s="867"/>
      <c r="I242" s="850"/>
      <c r="J242" s="853"/>
    </row>
    <row r="243" spans="2:10" ht="17.25" customHeight="1">
      <c r="B243" s="85"/>
      <c r="C243" s="86" t="s">
        <v>10</v>
      </c>
      <c r="D243" s="86" t="s">
        <v>11</v>
      </c>
      <c r="E243" s="86" t="s">
        <v>12</v>
      </c>
      <c r="F243" s="88"/>
      <c r="G243" s="87"/>
      <c r="H243" s="867"/>
      <c r="I243" s="850"/>
      <c r="J243" s="853"/>
    </row>
    <row r="244" spans="2:10" ht="20.25" customHeight="1" thickBot="1">
      <c r="B244" s="89"/>
      <c r="C244" s="90"/>
      <c r="D244" s="91"/>
      <c r="E244" s="90" t="s">
        <v>13</v>
      </c>
      <c r="F244" s="93"/>
      <c r="G244" s="342"/>
      <c r="H244" s="868"/>
      <c r="I244" s="851"/>
      <c r="J244" s="854"/>
    </row>
    <row r="245" spans="2:10" ht="16.5" thickTop="1">
      <c r="B245" s="98">
        <v>1</v>
      </c>
      <c r="C245" s="100"/>
      <c r="D245" s="100"/>
      <c r="E245" s="101"/>
      <c r="F245" s="102" t="s">
        <v>89</v>
      </c>
      <c r="G245" s="343"/>
      <c r="H245" s="728">
        <f>H219</f>
        <v>30771580</v>
      </c>
      <c r="I245" s="844">
        <f>I219</f>
        <v>14000</v>
      </c>
      <c r="J245" s="727">
        <f>H245+I245</f>
        <v>30785580</v>
      </c>
    </row>
    <row r="246" spans="2:10" ht="16.5" thickBot="1">
      <c r="B246" s="103">
        <f>B245+1</f>
        <v>2</v>
      </c>
      <c r="C246" s="104"/>
      <c r="D246" s="104"/>
      <c r="E246" s="105"/>
      <c r="F246" s="106" t="s">
        <v>186</v>
      </c>
      <c r="G246" s="344"/>
      <c r="H246" s="729">
        <f>H236</f>
        <v>1100000</v>
      </c>
      <c r="I246" s="845">
        <f>I236</f>
        <v>0</v>
      </c>
      <c r="J246" s="727">
        <f t="shared" ref="J246:J247" si="16">H246+I246</f>
        <v>1100000</v>
      </c>
    </row>
    <row r="247" spans="2:10" ht="17.25" thickTop="1" thickBot="1">
      <c r="B247" s="107">
        <f>B246+1</f>
        <v>3</v>
      </c>
      <c r="C247" s="322"/>
      <c r="D247" s="323"/>
      <c r="E247" s="324"/>
      <c r="F247" s="325" t="s">
        <v>187</v>
      </c>
      <c r="G247" s="326"/>
      <c r="H247" s="730">
        <f>H245+H246</f>
        <v>31871580</v>
      </c>
      <c r="I247" s="822">
        <f>I245+I246</f>
        <v>14000</v>
      </c>
      <c r="J247" s="727">
        <f t="shared" si="16"/>
        <v>31885580</v>
      </c>
    </row>
    <row r="248" spans="2:10">
      <c r="F248" s="4"/>
      <c r="G248" s="4"/>
    </row>
  </sheetData>
  <sheetProtection selectLockedCells="1" selectUnlockedCells="1"/>
  <mergeCells count="25">
    <mergeCell ref="C224:C225"/>
    <mergeCell ref="H147:H150"/>
    <mergeCell ref="H222:H225"/>
    <mergeCell ref="C6:C7"/>
    <mergeCell ref="B147:G148"/>
    <mergeCell ref="C75:C76"/>
    <mergeCell ref="B222:G223"/>
    <mergeCell ref="H4:H7"/>
    <mergeCell ref="H73:H76"/>
    <mergeCell ref="B2:J2"/>
    <mergeCell ref="I222:I225"/>
    <mergeCell ref="J222:J225"/>
    <mergeCell ref="I241:I244"/>
    <mergeCell ref="J241:J244"/>
    <mergeCell ref="I4:I7"/>
    <mergeCell ref="J4:J7"/>
    <mergeCell ref="I73:I76"/>
    <mergeCell ref="J73:J76"/>
    <mergeCell ref="I147:I150"/>
    <mergeCell ref="J147:J150"/>
    <mergeCell ref="B73:G74"/>
    <mergeCell ref="C149:C150"/>
    <mergeCell ref="B4:G5"/>
    <mergeCell ref="B241:G242"/>
    <mergeCell ref="H241:H244"/>
  </mergeCells>
  <phoneticPr fontId="1" type="noConversion"/>
  <pageMargins left="0.23622047244094491" right="0.19685039370078741" top="0.35433070866141736" bottom="0.15748031496062992" header="0.35433070866141736" footer="0.1574803149606299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3:T1415"/>
  <sheetViews>
    <sheetView zoomScaleNormal="100" workbookViewId="0"/>
  </sheetViews>
  <sheetFormatPr defaultRowHeight="12.75"/>
  <cols>
    <col min="2" max="2" width="3.7109375" customWidth="1"/>
    <col min="3" max="3" width="3" customWidth="1"/>
    <col min="4" max="4" width="2.42578125" customWidth="1"/>
    <col min="5" max="5" width="11.28515625" customWidth="1"/>
    <col min="6" max="6" width="6" customWidth="1"/>
    <col min="7" max="7" width="38.5703125" customWidth="1"/>
    <col min="8" max="8" width="13.7109375" customWidth="1"/>
    <col min="9" max="9" width="1.28515625" customWidth="1"/>
    <col min="10" max="10" width="12.5703125" customWidth="1"/>
    <col min="11" max="11" width="1.28515625" customWidth="1"/>
    <col min="12" max="12" width="14.85546875" customWidth="1"/>
    <col min="13" max="13" width="1" customWidth="1"/>
    <col min="14" max="14" width="12" customWidth="1"/>
    <col min="15" max="15" width="0.42578125" customWidth="1"/>
    <col min="16" max="16" width="12.5703125" customWidth="1"/>
    <col min="17" max="17" width="0.85546875" customWidth="1"/>
    <col min="18" max="18" width="13.7109375" customWidth="1"/>
  </cols>
  <sheetData>
    <row r="3" spans="2:18" ht="27">
      <c r="B3" s="277" t="s">
        <v>156</v>
      </c>
      <c r="C3" s="527"/>
      <c r="D3" s="527"/>
      <c r="E3" s="527"/>
      <c r="F3" s="527"/>
      <c r="G3" s="527"/>
      <c r="H3" s="556"/>
      <c r="I3" s="527"/>
      <c r="J3" s="531"/>
      <c r="K3" s="527"/>
      <c r="L3" s="527"/>
      <c r="M3" s="527"/>
    </row>
    <row r="4" spans="2:18" ht="10.5" customHeight="1" thickBot="1">
      <c r="B4" s="527"/>
      <c r="C4" s="527"/>
      <c r="D4" s="527"/>
      <c r="E4" s="527"/>
      <c r="F4" s="527"/>
      <c r="G4" s="527"/>
      <c r="H4" s="556"/>
      <c r="I4" s="527"/>
      <c r="J4" s="531"/>
      <c r="K4" s="527"/>
      <c r="L4" s="527"/>
      <c r="M4" s="527"/>
    </row>
    <row r="5" spans="2:18" ht="15" customHeight="1" thickBot="1">
      <c r="B5" s="882" t="s">
        <v>540</v>
      </c>
      <c r="C5" s="883"/>
      <c r="D5" s="883"/>
      <c r="E5" s="883"/>
      <c r="F5" s="883"/>
      <c r="G5" s="883"/>
      <c r="H5" s="883"/>
      <c r="I5" s="883"/>
      <c r="J5" s="883"/>
      <c r="K5" s="131"/>
      <c r="L5" s="884" t="s">
        <v>732</v>
      </c>
      <c r="N5" s="873" t="s">
        <v>767</v>
      </c>
      <c r="O5" s="739"/>
      <c r="P5" s="876" t="s">
        <v>768</v>
      </c>
      <c r="Q5" s="740"/>
      <c r="R5" s="879" t="s">
        <v>769</v>
      </c>
    </row>
    <row r="6" spans="2:18" ht="46.5" customHeight="1" thickTop="1">
      <c r="B6" s="24"/>
      <c r="C6" s="887" t="s">
        <v>513</v>
      </c>
      <c r="D6" s="905" t="s">
        <v>512</v>
      </c>
      <c r="E6" s="905" t="s">
        <v>510</v>
      </c>
      <c r="F6" s="905" t="s">
        <v>511</v>
      </c>
      <c r="G6" s="613" t="s">
        <v>3</v>
      </c>
      <c r="H6" s="889" t="s">
        <v>730</v>
      </c>
      <c r="I6" s="84"/>
      <c r="J6" s="891" t="s">
        <v>731</v>
      </c>
      <c r="K6" s="84"/>
      <c r="L6" s="885"/>
      <c r="N6" s="874"/>
      <c r="O6" s="739"/>
      <c r="P6" s="877"/>
      <c r="Q6" s="740"/>
      <c r="R6" s="880"/>
    </row>
    <row r="7" spans="2:18" ht="20.25" customHeight="1" thickBot="1">
      <c r="B7" s="27"/>
      <c r="C7" s="888"/>
      <c r="D7" s="888"/>
      <c r="E7" s="888"/>
      <c r="F7" s="888"/>
      <c r="G7" s="214"/>
      <c r="H7" s="890"/>
      <c r="I7" s="84"/>
      <c r="J7" s="892"/>
      <c r="K7" s="84"/>
      <c r="L7" s="886"/>
      <c r="N7" s="875"/>
      <c r="O7" s="739"/>
      <c r="P7" s="878"/>
      <c r="Q7" s="740"/>
      <c r="R7" s="881"/>
    </row>
    <row r="8" spans="2:18" ht="17.25" thickTop="1" thickBot="1">
      <c r="B8" s="437">
        <v>1</v>
      </c>
      <c r="C8" s="438" t="s">
        <v>207</v>
      </c>
      <c r="D8" s="439"/>
      <c r="E8" s="439"/>
      <c r="F8" s="439"/>
      <c r="G8" s="440"/>
      <c r="H8" s="442">
        <f>H9+H29+H47+H48+H49+H50+H56+H67+H39</f>
        <v>376559</v>
      </c>
      <c r="I8" s="441"/>
      <c r="J8" s="443">
        <f>J9+J29+J47+J48+J49+J50+J56+J67+J39</f>
        <v>128000</v>
      </c>
      <c r="K8" s="118"/>
      <c r="L8" s="444">
        <f t="shared" ref="L8:L34" si="0">H8+J8</f>
        <v>504559</v>
      </c>
      <c r="M8" s="15"/>
      <c r="N8" s="741">
        <f>N9+N29+N39+N47+N48+N49+N50+N56+N67</f>
        <v>2000</v>
      </c>
      <c r="O8" s="278"/>
      <c r="P8" s="742">
        <f>P9+P29+P39+P47+P48+P49+P50+P56+P67</f>
        <v>0</v>
      </c>
      <c r="R8" s="743">
        <f>H8+J8+N8+P8</f>
        <v>506559</v>
      </c>
    </row>
    <row r="9" spans="2:18" ht="16.5" thickTop="1">
      <c r="B9" s="190">
        <f t="shared" ref="B9:B31" si="1">B8+1</f>
        <v>2</v>
      </c>
      <c r="C9" s="25">
        <v>1</v>
      </c>
      <c r="D9" s="138" t="s">
        <v>126</v>
      </c>
      <c r="E9" s="26"/>
      <c r="F9" s="26"/>
      <c r="G9" s="216"/>
      <c r="H9" s="429">
        <f>H10+H18+H20+H22+H24</f>
        <v>137400</v>
      </c>
      <c r="I9" s="94"/>
      <c r="J9" s="395">
        <f>J10+J18+J20+J22+J24</f>
        <v>0</v>
      </c>
      <c r="K9" s="94"/>
      <c r="L9" s="388">
        <f t="shared" si="0"/>
        <v>137400</v>
      </c>
      <c r="N9" s="388">
        <f>N10</f>
        <v>2000</v>
      </c>
      <c r="O9" s="278"/>
      <c r="P9" s="744"/>
      <c r="R9" s="745">
        <f t="shared" ref="R9:R67" si="2">H9+J9+N9+P9</f>
        <v>139400</v>
      </c>
    </row>
    <row r="10" spans="2:18" ht="15">
      <c r="B10" s="190">
        <f t="shared" si="1"/>
        <v>3</v>
      </c>
      <c r="C10" s="81"/>
      <c r="D10" s="223" t="s">
        <v>4</v>
      </c>
      <c r="E10" s="902" t="s">
        <v>96</v>
      </c>
      <c r="F10" s="903"/>
      <c r="G10" s="904"/>
      <c r="H10" s="421">
        <f>SUM(H11:H15)</f>
        <v>12000</v>
      </c>
      <c r="I10" s="21"/>
      <c r="J10" s="396"/>
      <c r="K10" s="21"/>
      <c r="L10" s="234">
        <f t="shared" si="0"/>
        <v>12000</v>
      </c>
      <c r="N10" s="234">
        <f>SUM(N11:N17)</f>
        <v>2000</v>
      </c>
      <c r="O10" s="746"/>
      <c r="P10" s="234"/>
      <c r="Q10" s="234">
        <f t="shared" ref="Q10:Q28" si="3">M10+O10</f>
        <v>0</v>
      </c>
      <c r="R10" s="234">
        <f t="shared" si="2"/>
        <v>14000</v>
      </c>
    </row>
    <row r="11" spans="2:18">
      <c r="B11" s="190">
        <f t="shared" si="1"/>
        <v>4</v>
      </c>
      <c r="C11" s="141"/>
      <c r="D11" s="142"/>
      <c r="E11" s="142" t="s">
        <v>240</v>
      </c>
      <c r="F11" s="142" t="s">
        <v>203</v>
      </c>
      <c r="G11" s="217" t="s">
        <v>667</v>
      </c>
      <c r="H11" s="397">
        <v>4500</v>
      </c>
      <c r="I11" s="143"/>
      <c r="J11" s="397"/>
      <c r="K11" s="143"/>
      <c r="L11" s="150">
        <f t="shared" si="0"/>
        <v>4500</v>
      </c>
      <c r="M11" s="169"/>
      <c r="N11" s="150"/>
      <c r="O11" s="747"/>
      <c r="P11" s="150"/>
      <c r="Q11" s="150">
        <f t="shared" si="3"/>
        <v>0</v>
      </c>
      <c r="R11" s="150">
        <f t="shared" si="2"/>
        <v>4500</v>
      </c>
    </row>
    <row r="12" spans="2:18">
      <c r="B12" s="190">
        <f t="shared" si="1"/>
        <v>5</v>
      </c>
      <c r="C12" s="141"/>
      <c r="D12" s="142"/>
      <c r="E12" s="142" t="s">
        <v>240</v>
      </c>
      <c r="F12" s="142" t="s">
        <v>204</v>
      </c>
      <c r="G12" s="217" t="s">
        <v>265</v>
      </c>
      <c r="H12" s="397">
        <v>500</v>
      </c>
      <c r="I12" s="143"/>
      <c r="J12" s="397"/>
      <c r="K12" s="143"/>
      <c r="L12" s="150">
        <f t="shared" si="0"/>
        <v>500</v>
      </c>
      <c r="M12" s="169"/>
      <c r="N12" s="150"/>
      <c r="O12" s="747"/>
      <c r="P12" s="150"/>
      <c r="Q12" s="150">
        <f t="shared" si="3"/>
        <v>0</v>
      </c>
      <c r="R12" s="150">
        <f t="shared" si="2"/>
        <v>500</v>
      </c>
    </row>
    <row r="13" spans="2:18">
      <c r="B13" s="190">
        <f t="shared" si="1"/>
        <v>6</v>
      </c>
      <c r="C13" s="141"/>
      <c r="D13" s="142"/>
      <c r="E13" s="142" t="s">
        <v>240</v>
      </c>
      <c r="F13" s="142" t="s">
        <v>218</v>
      </c>
      <c r="G13" s="217" t="s">
        <v>366</v>
      </c>
      <c r="H13" s="397">
        <v>500</v>
      </c>
      <c r="I13" s="143"/>
      <c r="J13" s="397"/>
      <c r="K13" s="143"/>
      <c r="L13" s="150">
        <f t="shared" si="0"/>
        <v>500</v>
      </c>
      <c r="M13" s="169"/>
      <c r="N13" s="150"/>
      <c r="O13" s="747"/>
      <c r="P13" s="150"/>
      <c r="Q13" s="150">
        <f t="shared" si="3"/>
        <v>0</v>
      </c>
      <c r="R13" s="150">
        <f t="shared" si="2"/>
        <v>500</v>
      </c>
    </row>
    <row r="14" spans="2:18">
      <c r="B14" s="190">
        <f t="shared" si="1"/>
        <v>7</v>
      </c>
      <c r="C14" s="141"/>
      <c r="D14" s="142"/>
      <c r="E14" s="188" t="s">
        <v>240</v>
      </c>
      <c r="F14" s="320" t="s">
        <v>219</v>
      </c>
      <c r="G14" s="217" t="s">
        <v>620</v>
      </c>
      <c r="H14" s="397">
        <f>7500-3000</f>
        <v>4500</v>
      </c>
      <c r="I14" s="143"/>
      <c r="J14" s="393"/>
      <c r="K14" s="143"/>
      <c r="L14" s="150">
        <f t="shared" si="0"/>
        <v>4500</v>
      </c>
      <c r="M14" s="169"/>
      <c r="N14" s="150"/>
      <c r="O14" s="747"/>
      <c r="P14" s="150"/>
      <c r="Q14" s="150">
        <f t="shared" si="3"/>
        <v>0</v>
      </c>
      <c r="R14" s="150">
        <f t="shared" si="2"/>
        <v>4500</v>
      </c>
    </row>
    <row r="15" spans="2:18">
      <c r="B15" s="190">
        <f t="shared" si="1"/>
        <v>8</v>
      </c>
      <c r="C15" s="141"/>
      <c r="D15" s="178"/>
      <c r="E15" s="188" t="s">
        <v>240</v>
      </c>
      <c r="F15" s="145">
        <v>631</v>
      </c>
      <c r="G15" s="217" t="s">
        <v>471</v>
      </c>
      <c r="H15" s="397">
        <v>2000</v>
      </c>
      <c r="I15" s="143"/>
      <c r="J15" s="393"/>
      <c r="K15" s="143"/>
      <c r="L15" s="150">
        <f t="shared" si="0"/>
        <v>2000</v>
      </c>
      <c r="M15" s="169"/>
      <c r="N15" s="150"/>
      <c r="O15" s="747"/>
      <c r="P15" s="150"/>
      <c r="Q15" s="150">
        <f t="shared" si="3"/>
        <v>0</v>
      </c>
      <c r="R15" s="150">
        <f t="shared" si="2"/>
        <v>2000</v>
      </c>
    </row>
    <row r="16" spans="2:18">
      <c r="B16" s="190">
        <f t="shared" si="1"/>
        <v>9</v>
      </c>
      <c r="C16" s="141"/>
      <c r="D16" s="178"/>
      <c r="E16" s="188" t="s">
        <v>240</v>
      </c>
      <c r="F16" s="145">
        <v>637</v>
      </c>
      <c r="G16" s="217" t="s">
        <v>799</v>
      </c>
      <c r="H16" s="397"/>
      <c r="I16" s="143"/>
      <c r="J16" s="393"/>
      <c r="K16" s="143"/>
      <c r="L16" s="150"/>
      <c r="M16" s="169"/>
      <c r="N16" s="150">
        <v>1790</v>
      </c>
      <c r="O16" s="747"/>
      <c r="P16" s="150"/>
      <c r="Q16" s="150"/>
      <c r="R16" s="150">
        <f t="shared" si="2"/>
        <v>1790</v>
      </c>
    </row>
    <row r="17" spans="2:18">
      <c r="B17" s="190">
        <f t="shared" si="1"/>
        <v>10</v>
      </c>
      <c r="C17" s="141"/>
      <c r="D17" s="178"/>
      <c r="E17" s="188" t="s">
        <v>240</v>
      </c>
      <c r="F17" s="145">
        <v>633</v>
      </c>
      <c r="G17" s="217" t="s">
        <v>799</v>
      </c>
      <c r="H17" s="397"/>
      <c r="I17" s="143"/>
      <c r="J17" s="393"/>
      <c r="K17" s="143"/>
      <c r="L17" s="150"/>
      <c r="M17" s="169"/>
      <c r="N17" s="150">
        <v>210</v>
      </c>
      <c r="O17" s="747"/>
      <c r="P17" s="150"/>
      <c r="Q17" s="150"/>
      <c r="R17" s="150">
        <f t="shared" si="2"/>
        <v>210</v>
      </c>
    </row>
    <row r="18" spans="2:18" ht="15">
      <c r="B18" s="190">
        <f t="shared" si="1"/>
        <v>11</v>
      </c>
      <c r="C18" s="81"/>
      <c r="D18" s="223" t="s">
        <v>5</v>
      </c>
      <c r="E18" s="902" t="s">
        <v>332</v>
      </c>
      <c r="F18" s="903"/>
      <c r="G18" s="904"/>
      <c r="H18" s="421">
        <v>0</v>
      </c>
      <c r="I18" s="21"/>
      <c r="J18" s="396"/>
      <c r="K18" s="21"/>
      <c r="L18" s="234">
        <f t="shared" si="0"/>
        <v>0</v>
      </c>
      <c r="N18" s="234"/>
      <c r="O18" s="746"/>
      <c r="P18" s="234"/>
      <c r="Q18" s="234">
        <f t="shared" si="3"/>
        <v>0</v>
      </c>
      <c r="R18" s="234">
        <f t="shared" si="2"/>
        <v>0</v>
      </c>
    </row>
    <row r="19" spans="2:18">
      <c r="B19" s="190">
        <f t="shared" si="1"/>
        <v>12</v>
      </c>
      <c r="C19" s="141"/>
      <c r="D19" s="142"/>
      <c r="E19" s="142" t="s">
        <v>240</v>
      </c>
      <c r="F19" s="142" t="s">
        <v>203</v>
      </c>
      <c r="G19" s="217" t="s">
        <v>534</v>
      </c>
      <c r="H19" s="397">
        <v>0</v>
      </c>
      <c r="I19" s="143"/>
      <c r="J19" s="397"/>
      <c r="K19" s="143"/>
      <c r="L19" s="150">
        <f t="shared" si="0"/>
        <v>0</v>
      </c>
      <c r="M19" s="169"/>
      <c r="N19" s="150"/>
      <c r="O19" s="747"/>
      <c r="P19" s="150"/>
      <c r="Q19" s="150">
        <f t="shared" si="3"/>
        <v>0</v>
      </c>
      <c r="R19" s="150">
        <f t="shared" si="2"/>
        <v>0</v>
      </c>
    </row>
    <row r="20" spans="2:18" ht="15">
      <c r="B20" s="190">
        <f t="shared" si="1"/>
        <v>13</v>
      </c>
      <c r="C20" s="82"/>
      <c r="D20" s="223" t="s">
        <v>6</v>
      </c>
      <c r="E20" s="902" t="s">
        <v>118</v>
      </c>
      <c r="F20" s="903"/>
      <c r="G20" s="904"/>
      <c r="H20" s="421">
        <f>H21</f>
        <v>200</v>
      </c>
      <c r="I20" s="21"/>
      <c r="J20" s="396"/>
      <c r="K20" s="21"/>
      <c r="L20" s="234">
        <f t="shared" si="0"/>
        <v>200</v>
      </c>
      <c r="N20" s="234"/>
      <c r="O20" s="746"/>
      <c r="P20" s="234"/>
      <c r="Q20" s="234">
        <f t="shared" si="3"/>
        <v>0</v>
      </c>
      <c r="R20" s="234">
        <f t="shared" si="2"/>
        <v>200</v>
      </c>
    </row>
    <row r="21" spans="2:18">
      <c r="B21" s="190">
        <f t="shared" si="1"/>
        <v>14</v>
      </c>
      <c r="C21" s="141"/>
      <c r="D21" s="141"/>
      <c r="E21" s="142" t="s">
        <v>240</v>
      </c>
      <c r="F21" s="142" t="s">
        <v>203</v>
      </c>
      <c r="G21" s="217" t="s">
        <v>534</v>
      </c>
      <c r="H21" s="397">
        <v>200</v>
      </c>
      <c r="I21" s="143"/>
      <c r="J21" s="397"/>
      <c r="K21" s="143"/>
      <c r="L21" s="150">
        <f t="shared" si="0"/>
        <v>200</v>
      </c>
      <c r="M21" s="144"/>
      <c r="N21" s="150"/>
      <c r="O21" s="747"/>
      <c r="P21" s="150"/>
      <c r="Q21" s="150">
        <f t="shared" si="3"/>
        <v>0</v>
      </c>
      <c r="R21" s="150">
        <f t="shared" si="2"/>
        <v>200</v>
      </c>
    </row>
    <row r="22" spans="2:18" ht="15">
      <c r="B22" s="190">
        <f t="shared" si="1"/>
        <v>15</v>
      </c>
      <c r="C22" s="82"/>
      <c r="D22" s="223" t="s">
        <v>7</v>
      </c>
      <c r="E22" s="902" t="s">
        <v>167</v>
      </c>
      <c r="F22" s="903"/>
      <c r="G22" s="904"/>
      <c r="H22" s="421">
        <f>H23</f>
        <v>1000</v>
      </c>
      <c r="I22" s="21"/>
      <c r="J22" s="396"/>
      <c r="K22" s="21"/>
      <c r="L22" s="234">
        <f t="shared" si="0"/>
        <v>1000</v>
      </c>
      <c r="N22" s="234"/>
      <c r="O22" s="746"/>
      <c r="P22" s="234"/>
      <c r="Q22" s="234">
        <f t="shared" si="3"/>
        <v>0</v>
      </c>
      <c r="R22" s="234">
        <f t="shared" si="2"/>
        <v>1000</v>
      </c>
    </row>
    <row r="23" spans="2:18">
      <c r="B23" s="190">
        <f t="shared" si="1"/>
        <v>16</v>
      </c>
      <c r="C23" s="146"/>
      <c r="D23" s="142"/>
      <c r="E23" s="142" t="s">
        <v>240</v>
      </c>
      <c r="F23" s="142" t="s">
        <v>219</v>
      </c>
      <c r="G23" s="217" t="s">
        <v>566</v>
      </c>
      <c r="H23" s="397">
        <v>1000</v>
      </c>
      <c r="I23" s="143"/>
      <c r="J23" s="397"/>
      <c r="K23" s="143"/>
      <c r="L23" s="150">
        <f t="shared" si="0"/>
        <v>1000</v>
      </c>
      <c r="M23" s="144"/>
      <c r="N23" s="150"/>
      <c r="O23" s="747"/>
      <c r="P23" s="150"/>
      <c r="Q23" s="150">
        <f t="shared" si="3"/>
        <v>0</v>
      </c>
      <c r="R23" s="150">
        <f t="shared" si="2"/>
        <v>1000</v>
      </c>
    </row>
    <row r="24" spans="2:18" ht="15">
      <c r="B24" s="190">
        <f t="shared" si="1"/>
        <v>17</v>
      </c>
      <c r="C24" s="82"/>
      <c r="D24" s="223" t="s">
        <v>8</v>
      </c>
      <c r="E24" s="902" t="s">
        <v>97</v>
      </c>
      <c r="F24" s="903"/>
      <c r="G24" s="904"/>
      <c r="H24" s="421">
        <f>SUM(H25:H28)</f>
        <v>124200</v>
      </c>
      <c r="I24" s="21"/>
      <c r="J24" s="396"/>
      <c r="K24" s="21"/>
      <c r="L24" s="234">
        <f t="shared" si="0"/>
        <v>124200</v>
      </c>
      <c r="N24" s="234"/>
      <c r="O24" s="746"/>
      <c r="P24" s="234"/>
      <c r="Q24" s="234">
        <f t="shared" si="3"/>
        <v>0</v>
      </c>
      <c r="R24" s="234">
        <f t="shared" si="2"/>
        <v>124200</v>
      </c>
    </row>
    <row r="25" spans="2:18">
      <c r="B25" s="190">
        <f t="shared" si="1"/>
        <v>18</v>
      </c>
      <c r="C25" s="141"/>
      <c r="D25" s="142"/>
      <c r="E25" s="142" t="s">
        <v>240</v>
      </c>
      <c r="F25" s="142" t="s">
        <v>215</v>
      </c>
      <c r="G25" s="217" t="s">
        <v>244</v>
      </c>
      <c r="H25" s="397">
        <v>30000</v>
      </c>
      <c r="I25" s="143"/>
      <c r="J25" s="397"/>
      <c r="K25" s="143"/>
      <c r="L25" s="150">
        <f t="shared" si="0"/>
        <v>30000</v>
      </c>
      <c r="M25" s="169"/>
      <c r="N25" s="150"/>
      <c r="O25" s="747"/>
      <c r="P25" s="150"/>
      <c r="Q25" s="150">
        <f t="shared" si="3"/>
        <v>0</v>
      </c>
      <c r="R25" s="150">
        <f t="shared" si="2"/>
        <v>30000</v>
      </c>
    </row>
    <row r="26" spans="2:18">
      <c r="B26" s="190">
        <f t="shared" si="1"/>
        <v>19</v>
      </c>
      <c r="C26" s="141"/>
      <c r="D26" s="142"/>
      <c r="E26" s="142" t="s">
        <v>240</v>
      </c>
      <c r="F26" s="142" t="s">
        <v>202</v>
      </c>
      <c r="G26" s="217" t="s">
        <v>469</v>
      </c>
      <c r="H26" s="397">
        <v>14000</v>
      </c>
      <c r="I26" s="143"/>
      <c r="J26" s="397"/>
      <c r="K26" s="143"/>
      <c r="L26" s="150">
        <f t="shared" si="0"/>
        <v>14000</v>
      </c>
      <c r="M26" s="169"/>
      <c r="N26" s="150"/>
      <c r="O26" s="748"/>
      <c r="P26" s="150"/>
      <c r="Q26" s="150">
        <f t="shared" si="3"/>
        <v>0</v>
      </c>
      <c r="R26" s="150">
        <f t="shared" si="2"/>
        <v>14000</v>
      </c>
    </row>
    <row r="27" spans="2:18">
      <c r="B27" s="190">
        <f t="shared" si="1"/>
        <v>20</v>
      </c>
      <c r="C27" s="141"/>
      <c r="D27" s="142"/>
      <c r="E27" s="142" t="s">
        <v>240</v>
      </c>
      <c r="F27" s="142" t="s">
        <v>203</v>
      </c>
      <c r="G27" s="217" t="s">
        <v>533</v>
      </c>
      <c r="H27" s="397">
        <v>200</v>
      </c>
      <c r="I27" s="143"/>
      <c r="J27" s="393"/>
      <c r="K27" s="143"/>
      <c r="L27" s="150">
        <f t="shared" si="0"/>
        <v>200</v>
      </c>
      <c r="M27" s="169"/>
      <c r="N27" s="150"/>
      <c r="O27" s="748"/>
      <c r="P27" s="150"/>
      <c r="Q27" s="749">
        <f t="shared" si="3"/>
        <v>0</v>
      </c>
      <c r="R27" s="150">
        <f t="shared" si="2"/>
        <v>200</v>
      </c>
    </row>
    <row r="28" spans="2:18">
      <c r="B28" s="190">
        <f t="shared" si="1"/>
        <v>21</v>
      </c>
      <c r="C28" s="141"/>
      <c r="D28" s="142"/>
      <c r="E28" s="142" t="s">
        <v>240</v>
      </c>
      <c r="F28" s="142" t="s">
        <v>219</v>
      </c>
      <c r="G28" s="217" t="s">
        <v>470</v>
      </c>
      <c r="H28" s="397">
        <v>80000</v>
      </c>
      <c r="I28" s="143"/>
      <c r="J28" s="393"/>
      <c r="K28" s="143"/>
      <c r="L28" s="150">
        <f t="shared" si="0"/>
        <v>80000</v>
      </c>
      <c r="M28" s="169"/>
      <c r="N28" s="150"/>
      <c r="O28" s="748"/>
      <c r="P28" s="150"/>
      <c r="Q28" s="749">
        <f t="shared" si="3"/>
        <v>0</v>
      </c>
      <c r="R28" s="150">
        <f t="shared" si="2"/>
        <v>80000</v>
      </c>
    </row>
    <row r="29" spans="2:18" ht="15.75">
      <c r="B29" s="190">
        <f t="shared" si="1"/>
        <v>22</v>
      </c>
      <c r="C29" s="25">
        <v>2</v>
      </c>
      <c r="D29" s="138" t="s">
        <v>175</v>
      </c>
      <c r="E29" s="26"/>
      <c r="F29" s="26"/>
      <c r="G29" s="216"/>
      <c r="H29" s="430">
        <f>SUM(H30:H34)</f>
        <v>36500</v>
      </c>
      <c r="I29" s="94"/>
      <c r="J29" s="398">
        <f>SUM(J30:J38)</f>
        <v>103000</v>
      </c>
      <c r="K29" s="94"/>
      <c r="L29" s="389">
        <f t="shared" si="0"/>
        <v>139500</v>
      </c>
      <c r="N29" s="407"/>
      <c r="O29" s="750"/>
      <c r="P29" s="744"/>
      <c r="Q29" s="751"/>
      <c r="R29" s="745">
        <f t="shared" si="2"/>
        <v>139500</v>
      </c>
    </row>
    <row r="30" spans="2:18">
      <c r="B30" s="190">
        <f t="shared" si="1"/>
        <v>23</v>
      </c>
      <c r="C30" s="141"/>
      <c r="D30" s="141"/>
      <c r="E30" s="147" t="s">
        <v>248</v>
      </c>
      <c r="F30" s="147">
        <v>637</v>
      </c>
      <c r="G30" s="217" t="s">
        <v>246</v>
      </c>
      <c r="H30" s="397">
        <v>17000</v>
      </c>
      <c r="I30" s="143"/>
      <c r="J30" s="393"/>
      <c r="K30" s="143"/>
      <c r="L30" s="150">
        <f t="shared" si="0"/>
        <v>17000</v>
      </c>
      <c r="M30" s="169"/>
      <c r="N30" s="690"/>
      <c r="O30" s="752"/>
      <c r="P30" s="753"/>
      <c r="Q30" s="754"/>
      <c r="R30" s="753">
        <f t="shared" si="2"/>
        <v>17000</v>
      </c>
    </row>
    <row r="31" spans="2:18">
      <c r="B31" s="190">
        <f t="shared" si="1"/>
        <v>24</v>
      </c>
      <c r="C31" s="141"/>
      <c r="D31" s="141"/>
      <c r="E31" s="147" t="s">
        <v>248</v>
      </c>
      <c r="F31" s="145">
        <v>635</v>
      </c>
      <c r="G31" s="217" t="s">
        <v>247</v>
      </c>
      <c r="H31" s="397">
        <v>2000</v>
      </c>
      <c r="I31" s="143"/>
      <c r="J31" s="393"/>
      <c r="K31" s="143"/>
      <c r="L31" s="150">
        <f t="shared" si="0"/>
        <v>2000</v>
      </c>
      <c r="M31" s="169"/>
      <c r="N31" s="755"/>
      <c r="O31" s="752"/>
      <c r="P31" s="753"/>
      <c r="Q31" s="754"/>
      <c r="R31" s="753">
        <f t="shared" si="2"/>
        <v>2000</v>
      </c>
    </row>
    <row r="32" spans="2:18">
      <c r="B32" s="190">
        <f t="shared" ref="B32:B52" si="4">B31+1</f>
        <v>25</v>
      </c>
      <c r="C32" s="141"/>
      <c r="D32" s="141"/>
      <c r="E32" s="147" t="s">
        <v>248</v>
      </c>
      <c r="F32" s="145">
        <v>637</v>
      </c>
      <c r="G32" s="217" t="s">
        <v>565</v>
      </c>
      <c r="H32" s="397">
        <v>3000</v>
      </c>
      <c r="I32" s="143"/>
      <c r="J32" s="399"/>
      <c r="K32" s="143"/>
      <c r="L32" s="150">
        <f t="shared" si="0"/>
        <v>3000</v>
      </c>
      <c r="M32" s="169"/>
      <c r="N32" s="755"/>
      <c r="O32" s="752"/>
      <c r="P32" s="753"/>
      <c r="Q32" s="754"/>
      <c r="R32" s="753">
        <f t="shared" si="2"/>
        <v>3000</v>
      </c>
    </row>
    <row r="33" spans="2:18">
      <c r="B33" s="190">
        <f t="shared" si="4"/>
        <v>26</v>
      </c>
      <c r="C33" s="141"/>
      <c r="D33" s="141"/>
      <c r="E33" s="147" t="s">
        <v>248</v>
      </c>
      <c r="F33" s="145">
        <v>637</v>
      </c>
      <c r="G33" s="217" t="s">
        <v>659</v>
      </c>
      <c r="H33" s="397">
        <v>4500</v>
      </c>
      <c r="I33" s="143"/>
      <c r="J33" s="399"/>
      <c r="K33" s="143"/>
      <c r="L33" s="150">
        <f t="shared" si="0"/>
        <v>4500</v>
      </c>
      <c r="M33" s="169"/>
      <c r="N33" s="755"/>
      <c r="O33" s="752"/>
      <c r="P33" s="753"/>
      <c r="Q33" s="754"/>
      <c r="R33" s="753">
        <f t="shared" si="2"/>
        <v>4500</v>
      </c>
    </row>
    <row r="34" spans="2:18">
      <c r="B34" s="190">
        <f t="shared" si="4"/>
        <v>27</v>
      </c>
      <c r="C34" s="141"/>
      <c r="D34" s="141"/>
      <c r="E34" s="147" t="s">
        <v>248</v>
      </c>
      <c r="F34" s="145">
        <v>637</v>
      </c>
      <c r="G34" s="217" t="s">
        <v>596</v>
      </c>
      <c r="H34" s="397">
        <v>10000</v>
      </c>
      <c r="I34" s="143"/>
      <c r="J34" s="399"/>
      <c r="K34" s="143"/>
      <c r="L34" s="150">
        <f t="shared" si="0"/>
        <v>10000</v>
      </c>
      <c r="M34" s="169"/>
      <c r="N34" s="755"/>
      <c r="O34" s="752"/>
      <c r="P34" s="753"/>
      <c r="Q34" s="754"/>
      <c r="R34" s="753">
        <f t="shared" si="2"/>
        <v>10000</v>
      </c>
    </row>
    <row r="35" spans="2:18">
      <c r="B35" s="190">
        <f>B34+1</f>
        <v>28</v>
      </c>
      <c r="C35" s="141"/>
      <c r="D35" s="178"/>
      <c r="E35" s="147"/>
      <c r="F35" s="145"/>
      <c r="G35" s="217"/>
      <c r="H35" s="397"/>
      <c r="I35" s="143"/>
      <c r="J35" s="399"/>
      <c r="K35" s="143"/>
      <c r="L35" s="150"/>
      <c r="M35" s="169"/>
      <c r="N35" s="755"/>
      <c r="O35" s="752"/>
      <c r="P35" s="756"/>
      <c r="Q35" s="754"/>
      <c r="R35" s="753"/>
    </row>
    <row r="36" spans="2:18">
      <c r="B36" s="190">
        <f t="shared" si="4"/>
        <v>29</v>
      </c>
      <c r="C36" s="141"/>
      <c r="D36" s="178"/>
      <c r="E36" s="147" t="s">
        <v>248</v>
      </c>
      <c r="F36" s="145">
        <v>711</v>
      </c>
      <c r="G36" s="217" t="s">
        <v>660</v>
      </c>
      <c r="H36" s="397"/>
      <c r="I36" s="143"/>
      <c r="J36" s="399">
        <v>24000</v>
      </c>
      <c r="K36" s="143"/>
      <c r="L36" s="150">
        <f t="shared" ref="L36:L67" si="5">H36+J36</f>
        <v>24000</v>
      </c>
      <c r="M36" s="169"/>
      <c r="N36" s="755"/>
      <c r="O36" s="752"/>
      <c r="P36" s="756"/>
      <c r="Q36" s="754"/>
      <c r="R36" s="753">
        <f t="shared" si="2"/>
        <v>24000</v>
      </c>
    </row>
    <row r="37" spans="2:18">
      <c r="B37" s="190">
        <f t="shared" si="4"/>
        <v>30</v>
      </c>
      <c r="C37" s="141"/>
      <c r="D37" s="178"/>
      <c r="E37" s="147" t="s">
        <v>248</v>
      </c>
      <c r="F37" s="145">
        <v>716</v>
      </c>
      <c r="G37" s="217" t="s">
        <v>246</v>
      </c>
      <c r="H37" s="397"/>
      <c r="I37" s="143"/>
      <c r="J37" s="399">
        <v>70000</v>
      </c>
      <c r="K37" s="143"/>
      <c r="L37" s="150">
        <f t="shared" si="5"/>
        <v>70000</v>
      </c>
      <c r="M37" s="169"/>
      <c r="N37" s="755"/>
      <c r="O37" s="752"/>
      <c r="P37" s="756"/>
      <c r="Q37" s="754"/>
      <c r="R37" s="753">
        <f t="shared" si="2"/>
        <v>70000</v>
      </c>
    </row>
    <row r="38" spans="2:18">
      <c r="B38" s="190">
        <f t="shared" si="4"/>
        <v>31</v>
      </c>
      <c r="C38" s="141"/>
      <c r="D38" s="178"/>
      <c r="E38" s="147" t="s">
        <v>248</v>
      </c>
      <c r="F38" s="145">
        <v>716</v>
      </c>
      <c r="G38" s="217" t="s">
        <v>661</v>
      </c>
      <c r="H38" s="397"/>
      <c r="I38" s="143"/>
      <c r="J38" s="399">
        <v>9000</v>
      </c>
      <c r="K38" s="143"/>
      <c r="L38" s="150">
        <f t="shared" si="5"/>
        <v>9000</v>
      </c>
      <c r="M38" s="169"/>
      <c r="N38" s="755"/>
      <c r="O38" s="752"/>
      <c r="P38" s="756"/>
      <c r="Q38" s="754"/>
      <c r="R38" s="753">
        <f t="shared" si="2"/>
        <v>9000</v>
      </c>
    </row>
    <row r="39" spans="2:18" ht="15.75">
      <c r="B39" s="190">
        <f t="shared" si="4"/>
        <v>32</v>
      </c>
      <c r="C39" s="25">
        <v>3</v>
      </c>
      <c r="D39" s="899" t="s">
        <v>438</v>
      </c>
      <c r="E39" s="900"/>
      <c r="F39" s="900"/>
      <c r="G39" s="901"/>
      <c r="H39" s="559">
        <f>SUM(H40:H44)</f>
        <v>80865</v>
      </c>
      <c r="I39" s="143"/>
      <c r="J39" s="395">
        <f>SUM(J40:J49)</f>
        <v>25000</v>
      </c>
      <c r="K39" s="143"/>
      <c r="L39" s="390">
        <f t="shared" si="5"/>
        <v>105865</v>
      </c>
      <c r="M39" s="169"/>
      <c r="N39" s="407">
        <f>SUM(N40:N45)</f>
        <v>0</v>
      </c>
      <c r="O39" s="752"/>
      <c r="P39" s="744"/>
      <c r="Q39" s="754"/>
      <c r="R39" s="745">
        <f t="shared" si="2"/>
        <v>105865</v>
      </c>
    </row>
    <row r="40" spans="2:18">
      <c r="B40" s="190">
        <f t="shared" si="4"/>
        <v>33</v>
      </c>
      <c r="C40" s="141"/>
      <c r="D40" s="178"/>
      <c r="E40" s="142" t="s">
        <v>240</v>
      </c>
      <c r="F40" s="147">
        <v>637</v>
      </c>
      <c r="G40" s="217" t="s">
        <v>617</v>
      </c>
      <c r="H40" s="397">
        <v>73365</v>
      </c>
      <c r="I40" s="143"/>
      <c r="J40" s="399"/>
      <c r="K40" s="143"/>
      <c r="L40" s="150">
        <f t="shared" si="5"/>
        <v>73365</v>
      </c>
      <c r="M40" s="169"/>
      <c r="N40" s="753">
        <v>3298</v>
      </c>
      <c r="O40" s="752"/>
      <c r="P40" s="753"/>
      <c r="Q40" s="754"/>
      <c r="R40" s="753">
        <f t="shared" si="2"/>
        <v>76663</v>
      </c>
    </row>
    <row r="41" spans="2:18">
      <c r="B41" s="190">
        <f t="shared" si="4"/>
        <v>34</v>
      </c>
      <c r="C41" s="141"/>
      <c r="D41" s="178"/>
      <c r="E41" s="142" t="s">
        <v>240</v>
      </c>
      <c r="F41" s="145">
        <v>637</v>
      </c>
      <c r="G41" s="217" t="s">
        <v>656</v>
      </c>
      <c r="H41" s="397">
        <v>1000</v>
      </c>
      <c r="I41" s="143"/>
      <c r="J41" s="399"/>
      <c r="K41" s="143"/>
      <c r="L41" s="150">
        <f t="shared" si="5"/>
        <v>1000</v>
      </c>
      <c r="M41" s="169"/>
      <c r="N41" s="753">
        <v>-1000</v>
      </c>
      <c r="O41" s="752"/>
      <c r="P41" s="753"/>
      <c r="Q41" s="754"/>
      <c r="R41" s="753">
        <f t="shared" si="2"/>
        <v>0</v>
      </c>
    </row>
    <row r="42" spans="2:18">
      <c r="B42" s="190">
        <f t="shared" si="4"/>
        <v>35</v>
      </c>
      <c r="C42" s="141"/>
      <c r="D42" s="178"/>
      <c r="E42" s="142" t="s">
        <v>240</v>
      </c>
      <c r="F42" s="145">
        <v>637</v>
      </c>
      <c r="G42" s="217" t="s">
        <v>657</v>
      </c>
      <c r="H42" s="397">
        <v>2000</v>
      </c>
      <c r="I42" s="143"/>
      <c r="J42" s="399"/>
      <c r="K42" s="143"/>
      <c r="L42" s="150">
        <f t="shared" si="5"/>
        <v>2000</v>
      </c>
      <c r="M42" s="169"/>
      <c r="N42" s="753">
        <v>-2000</v>
      </c>
      <c r="O42" s="752"/>
      <c r="P42" s="753"/>
      <c r="Q42" s="754"/>
      <c r="R42" s="753">
        <f t="shared" si="2"/>
        <v>0</v>
      </c>
    </row>
    <row r="43" spans="2:18">
      <c r="B43" s="190">
        <f t="shared" si="4"/>
        <v>36</v>
      </c>
      <c r="C43" s="141"/>
      <c r="D43" s="178"/>
      <c r="E43" s="142" t="s">
        <v>240</v>
      </c>
      <c r="F43" s="145">
        <v>633</v>
      </c>
      <c r="G43" s="217" t="s">
        <v>580</v>
      </c>
      <c r="H43" s="397">
        <v>1500</v>
      </c>
      <c r="I43" s="143"/>
      <c r="J43" s="399"/>
      <c r="K43" s="143"/>
      <c r="L43" s="150">
        <f t="shared" si="5"/>
        <v>1500</v>
      </c>
      <c r="M43" s="169"/>
      <c r="N43" s="690">
        <v>-1500</v>
      </c>
      <c r="O43" s="752"/>
      <c r="P43" s="753"/>
      <c r="Q43" s="754"/>
      <c r="R43" s="753">
        <f t="shared" si="2"/>
        <v>0</v>
      </c>
    </row>
    <row r="44" spans="2:18">
      <c r="B44" s="190">
        <f t="shared" si="4"/>
        <v>37</v>
      </c>
      <c r="C44" s="141"/>
      <c r="D44" s="178"/>
      <c r="E44" s="142" t="s">
        <v>240</v>
      </c>
      <c r="F44" s="145">
        <v>631</v>
      </c>
      <c r="G44" s="217" t="s">
        <v>562</v>
      </c>
      <c r="H44" s="397">
        <v>3000</v>
      </c>
      <c r="I44" s="143"/>
      <c r="J44" s="399"/>
      <c r="K44" s="143"/>
      <c r="L44" s="150">
        <f t="shared" si="5"/>
        <v>3000</v>
      </c>
      <c r="M44" s="169"/>
      <c r="N44" s="753">
        <v>-2760</v>
      </c>
      <c r="O44" s="752"/>
      <c r="P44" s="753"/>
      <c r="Q44" s="754"/>
      <c r="R44" s="753">
        <f t="shared" si="2"/>
        <v>240</v>
      </c>
    </row>
    <row r="45" spans="2:18">
      <c r="B45" s="190">
        <f t="shared" si="4"/>
        <v>38</v>
      </c>
      <c r="C45" s="141"/>
      <c r="D45" s="178"/>
      <c r="E45" s="142" t="s">
        <v>240</v>
      </c>
      <c r="F45" s="145">
        <v>620</v>
      </c>
      <c r="G45" s="217" t="s">
        <v>244</v>
      </c>
      <c r="H45" s="397"/>
      <c r="I45" s="143"/>
      <c r="J45" s="399"/>
      <c r="K45" s="143"/>
      <c r="L45" s="150"/>
      <c r="M45" s="169"/>
      <c r="N45" s="753">
        <v>3962</v>
      </c>
      <c r="O45" s="752"/>
      <c r="P45" s="756"/>
      <c r="Q45" s="754"/>
      <c r="R45" s="753">
        <f t="shared" si="2"/>
        <v>3962</v>
      </c>
    </row>
    <row r="46" spans="2:18">
      <c r="B46" s="190">
        <f t="shared" si="4"/>
        <v>39</v>
      </c>
      <c r="C46" s="141"/>
      <c r="D46" s="178"/>
      <c r="E46" s="142" t="s">
        <v>240</v>
      </c>
      <c r="F46" s="145">
        <v>717</v>
      </c>
      <c r="G46" s="217" t="s">
        <v>658</v>
      </c>
      <c r="H46" s="397"/>
      <c r="I46" s="143"/>
      <c r="J46" s="399">
        <f>15000+10000</f>
        <v>25000</v>
      </c>
      <c r="K46" s="143"/>
      <c r="L46" s="150">
        <f t="shared" si="5"/>
        <v>25000</v>
      </c>
      <c r="M46" s="169"/>
      <c r="N46" s="753"/>
      <c r="O46" s="752"/>
      <c r="P46" s="756"/>
      <c r="Q46" s="754"/>
      <c r="R46" s="753">
        <f t="shared" si="2"/>
        <v>25000</v>
      </c>
    </row>
    <row r="47" spans="2:18" ht="15.75">
      <c r="B47" s="190">
        <f t="shared" si="4"/>
        <v>40</v>
      </c>
      <c r="C47" s="22">
        <v>4</v>
      </c>
      <c r="D47" s="137" t="s">
        <v>127</v>
      </c>
      <c r="E47" s="137"/>
      <c r="F47" s="23"/>
      <c r="G47" s="218"/>
      <c r="H47" s="430">
        <v>0</v>
      </c>
      <c r="I47" s="117"/>
      <c r="J47" s="395">
        <v>0</v>
      </c>
      <c r="K47" s="117"/>
      <c r="L47" s="389">
        <f t="shared" si="5"/>
        <v>0</v>
      </c>
      <c r="N47" s="389"/>
      <c r="O47" s="278"/>
      <c r="P47" s="744"/>
      <c r="Q47" s="757"/>
      <c r="R47" s="745">
        <f t="shared" si="2"/>
        <v>0</v>
      </c>
    </row>
    <row r="48" spans="2:18" ht="15.75">
      <c r="B48" s="190">
        <f t="shared" si="4"/>
        <v>41</v>
      </c>
      <c r="C48" s="22">
        <v>5</v>
      </c>
      <c r="D48" s="137" t="s">
        <v>473</v>
      </c>
      <c r="E48" s="137"/>
      <c r="F48" s="23"/>
      <c r="G48" s="218"/>
      <c r="H48" s="430">
        <v>0</v>
      </c>
      <c r="I48" s="117"/>
      <c r="J48" s="395">
        <v>0</v>
      </c>
      <c r="K48" s="117"/>
      <c r="L48" s="389">
        <f t="shared" si="5"/>
        <v>0</v>
      </c>
      <c r="N48" s="389"/>
      <c r="O48" s="278"/>
      <c r="P48" s="744"/>
      <c r="Q48" s="757"/>
      <c r="R48" s="745">
        <f t="shared" si="2"/>
        <v>0</v>
      </c>
    </row>
    <row r="49" spans="2:18" ht="15.75">
      <c r="B49" s="190">
        <f t="shared" si="4"/>
        <v>42</v>
      </c>
      <c r="C49" s="22">
        <v>6</v>
      </c>
      <c r="D49" s="137" t="s">
        <v>128</v>
      </c>
      <c r="E49" s="137"/>
      <c r="F49" s="23"/>
      <c r="G49" s="218"/>
      <c r="H49" s="430">
        <v>0</v>
      </c>
      <c r="I49" s="117"/>
      <c r="J49" s="395">
        <v>0</v>
      </c>
      <c r="K49" s="117"/>
      <c r="L49" s="389">
        <f t="shared" si="5"/>
        <v>0</v>
      </c>
      <c r="N49" s="389"/>
      <c r="O49" s="278"/>
      <c r="P49" s="744"/>
      <c r="Q49" s="757"/>
      <c r="R49" s="745">
        <f t="shared" si="2"/>
        <v>0</v>
      </c>
    </row>
    <row r="50" spans="2:18" ht="15.75">
      <c r="B50" s="190">
        <f t="shared" si="4"/>
        <v>43</v>
      </c>
      <c r="C50" s="22">
        <v>7</v>
      </c>
      <c r="D50" s="137" t="s">
        <v>518</v>
      </c>
      <c r="E50" s="137"/>
      <c r="F50" s="23"/>
      <c r="G50" s="218"/>
      <c r="H50" s="430">
        <f>SUM(H51:H55)</f>
        <v>73100</v>
      </c>
      <c r="I50" s="117"/>
      <c r="J50" s="395">
        <v>0</v>
      </c>
      <c r="K50" s="117"/>
      <c r="L50" s="389">
        <f t="shared" si="5"/>
        <v>73100</v>
      </c>
      <c r="N50" s="407"/>
      <c r="O50" s="278"/>
      <c r="P50" s="744"/>
      <c r="Q50" s="757"/>
      <c r="R50" s="745">
        <f t="shared" si="2"/>
        <v>73100</v>
      </c>
    </row>
    <row r="51" spans="2:18">
      <c r="B51" s="190">
        <f t="shared" si="4"/>
        <v>44</v>
      </c>
      <c r="C51" s="141"/>
      <c r="D51" s="141"/>
      <c r="E51" s="147" t="s">
        <v>292</v>
      </c>
      <c r="F51" s="147">
        <v>637</v>
      </c>
      <c r="G51" s="217" t="s">
        <v>705</v>
      </c>
      <c r="H51" s="393">
        <v>8100</v>
      </c>
      <c r="I51" s="143"/>
      <c r="J51" s="397"/>
      <c r="K51" s="143"/>
      <c r="L51" s="151">
        <f t="shared" si="5"/>
        <v>8100</v>
      </c>
      <c r="M51" s="144"/>
      <c r="N51" s="758"/>
      <c r="O51" s="278"/>
      <c r="P51" s="759"/>
      <c r="Q51" s="760"/>
      <c r="R51" s="753">
        <f t="shared" si="2"/>
        <v>8100</v>
      </c>
    </row>
    <row r="52" spans="2:18">
      <c r="B52" s="190">
        <f t="shared" si="4"/>
        <v>45</v>
      </c>
      <c r="C52" s="141"/>
      <c r="D52" s="141"/>
      <c r="E52" s="145" t="s">
        <v>293</v>
      </c>
      <c r="F52" s="145">
        <v>637</v>
      </c>
      <c r="G52" s="217" t="s">
        <v>712</v>
      </c>
      <c r="H52" s="393">
        <v>20000</v>
      </c>
      <c r="I52" s="143"/>
      <c r="J52" s="397"/>
      <c r="K52" s="143"/>
      <c r="L52" s="151">
        <f t="shared" si="5"/>
        <v>20000</v>
      </c>
      <c r="M52" s="144"/>
      <c r="N52" s="761"/>
      <c r="O52" s="278"/>
      <c r="P52" s="759"/>
      <c r="Q52" s="760"/>
      <c r="R52" s="753">
        <f t="shared" si="2"/>
        <v>20000</v>
      </c>
    </row>
    <row r="53" spans="2:18">
      <c r="B53" s="190">
        <f t="shared" ref="B53:B58" si="6">B52+1</f>
        <v>46</v>
      </c>
      <c r="C53" s="141"/>
      <c r="D53" s="141"/>
      <c r="E53" s="145" t="s">
        <v>293</v>
      </c>
      <c r="F53" s="145">
        <v>620</v>
      </c>
      <c r="G53" s="217" t="s">
        <v>704</v>
      </c>
      <c r="H53" s="393">
        <v>5600</v>
      </c>
      <c r="I53" s="143"/>
      <c r="J53" s="397"/>
      <c r="K53" s="143"/>
      <c r="L53" s="151">
        <f t="shared" si="5"/>
        <v>5600</v>
      </c>
      <c r="M53" s="144"/>
      <c r="N53" s="761"/>
      <c r="O53" s="278"/>
      <c r="P53" s="759"/>
      <c r="Q53" s="760"/>
      <c r="R53" s="753">
        <f t="shared" si="2"/>
        <v>5600</v>
      </c>
    </row>
    <row r="54" spans="2:18">
      <c r="B54" s="190">
        <f t="shared" si="6"/>
        <v>47</v>
      </c>
      <c r="C54" s="141"/>
      <c r="D54" s="141"/>
      <c r="E54" s="145" t="s">
        <v>293</v>
      </c>
      <c r="F54" s="145">
        <v>633</v>
      </c>
      <c r="G54" s="217" t="s">
        <v>535</v>
      </c>
      <c r="H54" s="393">
        <v>7400</v>
      </c>
      <c r="I54" s="143"/>
      <c r="J54" s="397"/>
      <c r="K54" s="143"/>
      <c r="L54" s="151">
        <f t="shared" si="5"/>
        <v>7400</v>
      </c>
      <c r="M54" s="144"/>
      <c r="N54" s="758"/>
      <c r="O54" s="278"/>
      <c r="P54" s="759"/>
      <c r="Q54" s="760"/>
      <c r="R54" s="753">
        <f t="shared" si="2"/>
        <v>7400</v>
      </c>
    </row>
    <row r="55" spans="2:18">
      <c r="B55" s="190">
        <f t="shared" si="6"/>
        <v>48</v>
      </c>
      <c r="C55" s="141"/>
      <c r="D55" s="141"/>
      <c r="E55" s="142" t="s">
        <v>240</v>
      </c>
      <c r="F55" s="145">
        <v>632</v>
      </c>
      <c r="G55" s="217" t="s">
        <v>294</v>
      </c>
      <c r="H55" s="393">
        <v>32000</v>
      </c>
      <c r="I55" s="143"/>
      <c r="J55" s="397"/>
      <c r="K55" s="143"/>
      <c r="L55" s="151">
        <f t="shared" si="5"/>
        <v>32000</v>
      </c>
      <c r="M55" s="144"/>
      <c r="N55" s="758"/>
      <c r="O55" s="278"/>
      <c r="P55" s="764"/>
      <c r="Q55" s="760"/>
      <c r="R55" s="753">
        <f t="shared" si="2"/>
        <v>32000</v>
      </c>
    </row>
    <row r="56" spans="2:18" ht="15.75">
      <c r="B56" s="190">
        <f t="shared" si="6"/>
        <v>49</v>
      </c>
      <c r="C56" s="22">
        <v>8</v>
      </c>
      <c r="D56" s="137" t="s">
        <v>519</v>
      </c>
      <c r="E56" s="23"/>
      <c r="F56" s="23"/>
      <c r="G56" s="218"/>
      <c r="H56" s="430">
        <f>H57</f>
        <v>15694</v>
      </c>
      <c r="I56" s="117"/>
      <c r="J56" s="398">
        <v>0</v>
      </c>
      <c r="K56" s="117"/>
      <c r="L56" s="389">
        <f t="shared" si="5"/>
        <v>15694</v>
      </c>
      <c r="N56" s="407"/>
      <c r="O56" s="278"/>
      <c r="P56" s="744"/>
      <c r="Q56" s="757"/>
      <c r="R56" s="745">
        <f t="shared" si="2"/>
        <v>15694</v>
      </c>
    </row>
    <row r="57" spans="2:18" ht="14.25">
      <c r="B57" s="190">
        <f t="shared" si="6"/>
        <v>50</v>
      </c>
      <c r="C57" s="141"/>
      <c r="D57" s="141"/>
      <c r="E57" s="147" t="s">
        <v>288</v>
      </c>
      <c r="F57" s="147">
        <v>642</v>
      </c>
      <c r="G57" s="217" t="s">
        <v>317</v>
      </c>
      <c r="H57" s="393">
        <f>SUM(H58:H66)</f>
        <v>15694</v>
      </c>
      <c r="I57" s="143"/>
      <c r="J57" s="400"/>
      <c r="K57" s="143"/>
      <c r="L57" s="151">
        <f t="shared" si="5"/>
        <v>15694</v>
      </c>
      <c r="M57" s="144"/>
      <c r="N57" s="762"/>
      <c r="O57" s="278"/>
      <c r="P57" s="759"/>
      <c r="Q57" s="760"/>
      <c r="R57" s="753">
        <f t="shared" si="2"/>
        <v>15694</v>
      </c>
    </row>
    <row r="58" spans="2:18" ht="14.25">
      <c r="B58" s="190">
        <f t="shared" si="6"/>
        <v>51</v>
      </c>
      <c r="C58" s="141"/>
      <c r="D58" s="141"/>
      <c r="E58" s="147"/>
      <c r="F58" s="147"/>
      <c r="G58" s="217" t="s">
        <v>514</v>
      </c>
      <c r="H58" s="393">
        <v>500</v>
      </c>
      <c r="I58" s="143"/>
      <c r="J58" s="400"/>
      <c r="K58" s="143"/>
      <c r="L58" s="151">
        <f t="shared" si="5"/>
        <v>500</v>
      </c>
      <c r="M58" s="144"/>
      <c r="N58" s="762"/>
      <c r="O58" s="278"/>
      <c r="P58" s="759"/>
      <c r="Q58" s="760"/>
      <c r="R58" s="753">
        <f t="shared" si="2"/>
        <v>500</v>
      </c>
    </row>
    <row r="59" spans="2:18" ht="14.25">
      <c r="B59" s="190">
        <f t="shared" ref="B59:B67" si="7">B58+1</f>
        <v>52</v>
      </c>
      <c r="C59" s="141"/>
      <c r="D59" s="141"/>
      <c r="E59" s="147"/>
      <c r="F59" s="147"/>
      <c r="G59" s="217" t="s">
        <v>721</v>
      </c>
      <c r="H59" s="393">
        <v>50</v>
      </c>
      <c r="I59" s="143"/>
      <c r="J59" s="400"/>
      <c r="K59" s="143"/>
      <c r="L59" s="151">
        <f t="shared" si="5"/>
        <v>50</v>
      </c>
      <c r="M59" s="144"/>
      <c r="N59" s="762"/>
      <c r="O59" s="278"/>
      <c r="P59" s="759"/>
      <c r="Q59" s="760"/>
      <c r="R59" s="753">
        <f t="shared" si="2"/>
        <v>50</v>
      </c>
    </row>
    <row r="60" spans="2:18" ht="14.25">
      <c r="B60" s="190">
        <f t="shared" si="7"/>
        <v>53</v>
      </c>
      <c r="C60" s="141"/>
      <c r="D60" s="141"/>
      <c r="E60" s="147"/>
      <c r="F60" s="147"/>
      <c r="G60" s="217" t="s">
        <v>308</v>
      </c>
      <c r="H60" s="393">
        <v>6024</v>
      </c>
      <c r="I60" s="143"/>
      <c r="J60" s="400"/>
      <c r="K60" s="143"/>
      <c r="L60" s="151">
        <f t="shared" si="5"/>
        <v>6024</v>
      </c>
      <c r="M60" s="144"/>
      <c r="N60" s="762"/>
      <c r="O60" s="278"/>
      <c r="P60" s="759"/>
      <c r="Q60" s="760"/>
      <c r="R60" s="753">
        <f t="shared" si="2"/>
        <v>6024</v>
      </c>
    </row>
    <row r="61" spans="2:18" ht="14.25">
      <c r="B61" s="190">
        <f t="shared" si="7"/>
        <v>54</v>
      </c>
      <c r="C61" s="141"/>
      <c r="D61" s="141"/>
      <c r="E61" s="147"/>
      <c r="F61" s="147"/>
      <c r="G61" s="217" t="s">
        <v>439</v>
      </c>
      <c r="H61" s="393">
        <v>140</v>
      </c>
      <c r="I61" s="143"/>
      <c r="J61" s="400"/>
      <c r="K61" s="143"/>
      <c r="L61" s="151">
        <f t="shared" si="5"/>
        <v>140</v>
      </c>
      <c r="M61" s="144"/>
      <c r="N61" s="762"/>
      <c r="O61" s="278"/>
      <c r="P61" s="759"/>
      <c r="Q61" s="760"/>
      <c r="R61" s="753">
        <f t="shared" si="2"/>
        <v>140</v>
      </c>
    </row>
    <row r="62" spans="2:18" ht="14.25">
      <c r="B62" s="190">
        <f t="shared" si="7"/>
        <v>55</v>
      </c>
      <c r="C62" s="141"/>
      <c r="D62" s="141"/>
      <c r="E62" s="147"/>
      <c r="F62" s="147"/>
      <c r="G62" s="217" t="s">
        <v>472</v>
      </c>
      <c r="H62" s="393">
        <v>120</v>
      </c>
      <c r="I62" s="143"/>
      <c r="J62" s="400"/>
      <c r="K62" s="143"/>
      <c r="L62" s="151">
        <f t="shared" si="5"/>
        <v>120</v>
      </c>
      <c r="M62" s="144"/>
      <c r="N62" s="762"/>
      <c r="O62" s="278"/>
      <c r="P62" s="759"/>
      <c r="Q62" s="760"/>
      <c r="R62" s="753">
        <f t="shared" si="2"/>
        <v>120</v>
      </c>
    </row>
    <row r="63" spans="2:18" ht="14.25">
      <c r="B63" s="190">
        <f t="shared" si="7"/>
        <v>56</v>
      </c>
      <c r="C63" s="141"/>
      <c r="D63" s="178"/>
      <c r="E63" s="147"/>
      <c r="F63" s="147"/>
      <c r="G63" s="217" t="s">
        <v>309</v>
      </c>
      <c r="H63" s="393">
        <v>200</v>
      </c>
      <c r="I63" s="143"/>
      <c r="J63" s="400"/>
      <c r="K63" s="143"/>
      <c r="L63" s="151">
        <f t="shared" si="5"/>
        <v>200</v>
      </c>
      <c r="M63" s="144"/>
      <c r="N63" s="762"/>
      <c r="O63" s="278"/>
      <c r="P63" s="759"/>
      <c r="Q63" s="760"/>
      <c r="R63" s="753">
        <f t="shared" si="2"/>
        <v>200</v>
      </c>
    </row>
    <row r="64" spans="2:18" ht="14.25">
      <c r="B64" s="190">
        <f t="shared" si="7"/>
        <v>57</v>
      </c>
      <c r="C64" s="146"/>
      <c r="D64" s="379"/>
      <c r="E64" s="147"/>
      <c r="F64" s="147"/>
      <c r="G64" s="228" t="s">
        <v>567</v>
      </c>
      <c r="H64" s="397">
        <v>8300</v>
      </c>
      <c r="I64" s="143"/>
      <c r="J64" s="400"/>
      <c r="K64" s="143"/>
      <c r="L64" s="150">
        <f t="shared" si="5"/>
        <v>8300</v>
      </c>
      <c r="M64" s="144"/>
      <c r="N64" s="762"/>
      <c r="O64" s="278"/>
      <c r="P64" s="759"/>
      <c r="Q64" s="760"/>
      <c r="R64" s="753">
        <f t="shared" si="2"/>
        <v>8300</v>
      </c>
    </row>
    <row r="65" spans="2:20" ht="14.25">
      <c r="B65" s="190">
        <f t="shared" si="7"/>
        <v>58</v>
      </c>
      <c r="C65" s="146"/>
      <c r="D65" s="379"/>
      <c r="E65" s="147"/>
      <c r="F65" s="147"/>
      <c r="G65" s="228" t="s">
        <v>568</v>
      </c>
      <c r="H65" s="393">
        <v>170</v>
      </c>
      <c r="I65" s="143"/>
      <c r="J65" s="400"/>
      <c r="K65" s="143"/>
      <c r="L65" s="150">
        <f t="shared" si="5"/>
        <v>170</v>
      </c>
      <c r="M65" s="144"/>
      <c r="N65" s="763"/>
      <c r="O65" s="278"/>
      <c r="P65" s="759"/>
      <c r="Q65" s="760"/>
      <c r="R65" s="753">
        <f t="shared" si="2"/>
        <v>170</v>
      </c>
    </row>
    <row r="66" spans="2:20" ht="14.25">
      <c r="B66" s="190">
        <f t="shared" si="7"/>
        <v>59</v>
      </c>
      <c r="C66" s="538"/>
      <c r="D66" s="539"/>
      <c r="E66" s="147"/>
      <c r="F66" s="147"/>
      <c r="G66" s="540" t="s">
        <v>662</v>
      </c>
      <c r="H66" s="525">
        <v>190</v>
      </c>
      <c r="I66" s="143"/>
      <c r="J66" s="400"/>
      <c r="K66" s="143"/>
      <c r="L66" s="150">
        <f t="shared" si="5"/>
        <v>190</v>
      </c>
      <c r="M66" s="144"/>
      <c r="N66" s="762"/>
      <c r="O66" s="278"/>
      <c r="P66" s="759"/>
      <c r="Q66" s="760"/>
      <c r="R66" s="753">
        <f t="shared" si="2"/>
        <v>190</v>
      </c>
    </row>
    <row r="67" spans="2:20" ht="16.5" thickBot="1">
      <c r="B67" s="190">
        <f t="shared" si="7"/>
        <v>60</v>
      </c>
      <c r="C67" s="308">
        <v>9</v>
      </c>
      <c r="D67" s="309" t="s">
        <v>129</v>
      </c>
      <c r="E67" s="310"/>
      <c r="F67" s="310"/>
      <c r="G67" s="311"/>
      <c r="H67" s="431">
        <v>33000</v>
      </c>
      <c r="I67" s="133"/>
      <c r="J67" s="401">
        <v>0</v>
      </c>
      <c r="K67" s="133"/>
      <c r="L67" s="391">
        <f t="shared" si="5"/>
        <v>33000</v>
      </c>
      <c r="N67" s="391"/>
      <c r="O67" s="278"/>
      <c r="P67" s="744"/>
      <c r="Q67" s="757"/>
      <c r="R67" s="745">
        <f t="shared" si="2"/>
        <v>33000</v>
      </c>
    </row>
    <row r="68" spans="2:20">
      <c r="B68" s="336"/>
      <c r="C68" s="337"/>
      <c r="D68" s="144"/>
      <c r="E68" s="144"/>
      <c r="F68" s="144"/>
      <c r="G68" s="144"/>
      <c r="H68" s="278"/>
      <c r="I68" s="278"/>
      <c r="J68" s="278"/>
      <c r="K68" s="278"/>
      <c r="L68" s="278"/>
    </row>
    <row r="71" spans="2:20" ht="27.75" thickBot="1">
      <c r="B71" s="277" t="s">
        <v>205</v>
      </c>
      <c r="C71" s="277"/>
      <c r="D71" s="277"/>
      <c r="E71" s="277"/>
      <c r="F71" s="277"/>
      <c r="G71" s="277"/>
      <c r="H71" s="277"/>
      <c r="I71" s="277"/>
      <c r="J71" s="277"/>
      <c r="K71" s="277"/>
      <c r="L71" s="277"/>
    </row>
    <row r="72" spans="2:20" ht="15" thickBot="1">
      <c r="B72" s="882" t="s">
        <v>540</v>
      </c>
      <c r="C72" s="883"/>
      <c r="D72" s="883"/>
      <c r="E72" s="883"/>
      <c r="F72" s="883"/>
      <c r="G72" s="883"/>
      <c r="H72" s="883"/>
      <c r="I72" s="883"/>
      <c r="J72" s="883"/>
      <c r="K72" s="131"/>
      <c r="L72" s="884" t="s">
        <v>732</v>
      </c>
      <c r="N72" s="873" t="s">
        <v>767</v>
      </c>
      <c r="O72" s="739"/>
      <c r="P72" s="876" t="s">
        <v>768</v>
      </c>
      <c r="Q72" s="740"/>
      <c r="R72" s="879" t="s">
        <v>769</v>
      </c>
    </row>
    <row r="73" spans="2:20" ht="15" thickTop="1">
      <c r="B73" s="24"/>
      <c r="C73" s="887" t="s">
        <v>513</v>
      </c>
      <c r="D73" s="887" t="s">
        <v>512</v>
      </c>
      <c r="E73" s="887" t="s">
        <v>510</v>
      </c>
      <c r="F73" s="887" t="s">
        <v>511</v>
      </c>
      <c r="G73" s="368" t="s">
        <v>3</v>
      </c>
      <c r="H73" s="889" t="s">
        <v>730</v>
      </c>
      <c r="I73" s="84"/>
      <c r="J73" s="891" t="s">
        <v>731</v>
      </c>
      <c r="K73" s="84"/>
      <c r="L73" s="885"/>
      <c r="N73" s="874"/>
      <c r="O73" s="739"/>
      <c r="P73" s="877"/>
      <c r="Q73" s="740"/>
      <c r="R73" s="880"/>
    </row>
    <row r="74" spans="2:20" ht="40.5" customHeight="1" thickBot="1">
      <c r="B74" s="27"/>
      <c r="C74" s="888"/>
      <c r="D74" s="888"/>
      <c r="E74" s="888"/>
      <c r="F74" s="888"/>
      <c r="G74" s="214"/>
      <c r="H74" s="890"/>
      <c r="I74" s="84"/>
      <c r="J74" s="892"/>
      <c r="K74" s="84"/>
      <c r="L74" s="886"/>
      <c r="N74" s="875"/>
      <c r="O74" s="739"/>
      <c r="P74" s="878"/>
      <c r="Q74" s="740"/>
      <c r="R74" s="881"/>
    </row>
    <row r="75" spans="2:20" ht="17.25" thickTop="1" thickBot="1">
      <c r="B75" s="190">
        <v>1</v>
      </c>
      <c r="C75" s="263" t="s">
        <v>206</v>
      </c>
      <c r="D75" s="116"/>
      <c r="E75" s="116"/>
      <c r="F75" s="116"/>
      <c r="G75" s="215"/>
      <c r="H75" s="428">
        <f>H76+H81</f>
        <v>44800</v>
      </c>
      <c r="I75" s="118"/>
      <c r="J75" s="394">
        <f>J76+J81</f>
        <v>0</v>
      </c>
      <c r="K75" s="118"/>
      <c r="L75" s="387">
        <f t="shared" ref="L75:L83" si="8">H75+J75</f>
        <v>44800</v>
      </c>
      <c r="N75" s="741">
        <f>N76+N95+N105+N112+N113+N114+N115+N121+N132</f>
        <v>1421</v>
      </c>
      <c r="O75" s="278"/>
      <c r="P75" s="742">
        <f>P76+P95+P105+P112+P113+P114+P115+P121+P132</f>
        <v>0</v>
      </c>
      <c r="R75" s="743">
        <f>H75+J75+N75+P75</f>
        <v>46221</v>
      </c>
      <c r="T75" s="15"/>
    </row>
    <row r="76" spans="2:20" ht="16.5" thickTop="1">
      <c r="B76" s="190">
        <f t="shared" ref="B76:B83" si="9">B75+1</f>
        <v>2</v>
      </c>
      <c r="C76" s="25">
        <v>1</v>
      </c>
      <c r="D76" s="138" t="s">
        <v>171</v>
      </c>
      <c r="E76" s="26"/>
      <c r="F76" s="26"/>
      <c r="G76" s="216"/>
      <c r="H76" s="430">
        <f>SUM(H77:H79)</f>
        <v>36800</v>
      </c>
      <c r="I76" s="94"/>
      <c r="J76" s="395">
        <v>0</v>
      </c>
      <c r="K76" s="94"/>
      <c r="L76" s="388">
        <f t="shared" si="8"/>
        <v>36800</v>
      </c>
      <c r="N76" s="430">
        <f>SUM(N77:N80)</f>
        <v>1421</v>
      </c>
      <c r="O76" s="94"/>
      <c r="P76" s="395"/>
      <c r="Q76" s="94"/>
      <c r="R76" s="388">
        <f t="shared" ref="R76:R83" si="10">H76+J76+N76+P76</f>
        <v>38221</v>
      </c>
    </row>
    <row r="77" spans="2:20">
      <c r="B77" s="190">
        <f t="shared" si="9"/>
        <v>3</v>
      </c>
      <c r="C77" s="141"/>
      <c r="D77" s="142"/>
      <c r="E77" s="142" t="s">
        <v>240</v>
      </c>
      <c r="F77" s="142" t="s">
        <v>219</v>
      </c>
      <c r="G77" s="217" t="s">
        <v>722</v>
      </c>
      <c r="H77" s="397">
        <v>8500</v>
      </c>
      <c r="I77" s="143"/>
      <c r="J77" s="397"/>
      <c r="K77" s="143"/>
      <c r="L77" s="150">
        <f t="shared" si="8"/>
        <v>8500</v>
      </c>
      <c r="N77" s="397"/>
      <c r="O77" s="143"/>
      <c r="P77" s="397"/>
      <c r="Q77" s="143"/>
      <c r="R77" s="150">
        <f t="shared" si="10"/>
        <v>8500</v>
      </c>
    </row>
    <row r="78" spans="2:20">
      <c r="B78" s="190">
        <f t="shared" si="9"/>
        <v>4</v>
      </c>
      <c r="C78" s="141"/>
      <c r="D78" s="142"/>
      <c r="E78" s="142" t="s">
        <v>447</v>
      </c>
      <c r="F78" s="142" t="s">
        <v>221</v>
      </c>
      <c r="G78" s="217" t="s">
        <v>515</v>
      </c>
      <c r="H78" s="393">
        <f>22300-14000</f>
        <v>8300</v>
      </c>
      <c r="I78" s="143"/>
      <c r="J78" s="397"/>
      <c r="K78" s="143"/>
      <c r="L78" s="150">
        <f t="shared" si="8"/>
        <v>8300</v>
      </c>
      <c r="N78" s="393"/>
      <c r="O78" s="143"/>
      <c r="P78" s="397"/>
      <c r="Q78" s="143"/>
      <c r="R78" s="150">
        <f t="shared" si="10"/>
        <v>8300</v>
      </c>
    </row>
    <row r="79" spans="2:20">
      <c r="B79" s="190">
        <f t="shared" si="9"/>
        <v>5</v>
      </c>
      <c r="C79" s="141"/>
      <c r="D79" s="142"/>
      <c r="E79" s="142" t="s">
        <v>271</v>
      </c>
      <c r="F79" s="142" t="s">
        <v>219</v>
      </c>
      <c r="G79" s="217" t="s">
        <v>516</v>
      </c>
      <c r="H79" s="397">
        <f>22000-2000</f>
        <v>20000</v>
      </c>
      <c r="I79" s="143"/>
      <c r="J79" s="397"/>
      <c r="K79" s="143"/>
      <c r="L79" s="150">
        <f t="shared" si="8"/>
        <v>20000</v>
      </c>
      <c r="N79" s="397"/>
      <c r="O79" s="143"/>
      <c r="P79" s="397"/>
      <c r="Q79" s="143"/>
      <c r="R79" s="150">
        <f t="shared" si="10"/>
        <v>20000</v>
      </c>
    </row>
    <row r="80" spans="2:20">
      <c r="B80" s="190">
        <f t="shared" si="9"/>
        <v>6</v>
      </c>
      <c r="C80" s="141"/>
      <c r="D80" s="197"/>
      <c r="E80" s="320" t="s">
        <v>271</v>
      </c>
      <c r="F80" s="320" t="s">
        <v>219</v>
      </c>
      <c r="G80" s="217" t="s">
        <v>777</v>
      </c>
      <c r="H80" s="397"/>
      <c r="I80" s="143"/>
      <c r="J80" s="397"/>
      <c r="K80" s="143"/>
      <c r="L80" s="150"/>
      <c r="N80" s="397">
        <v>1421</v>
      </c>
      <c r="O80" s="143"/>
      <c r="P80" s="397"/>
      <c r="Q80" s="143"/>
      <c r="R80" s="150">
        <f t="shared" si="10"/>
        <v>1421</v>
      </c>
    </row>
    <row r="81" spans="2:20" ht="15.75">
      <c r="B81" s="190">
        <f t="shared" si="9"/>
        <v>7</v>
      </c>
      <c r="C81" s="22">
        <v>2</v>
      </c>
      <c r="D81" s="137" t="s">
        <v>157</v>
      </c>
      <c r="E81" s="23"/>
      <c r="F81" s="23"/>
      <c r="G81" s="218"/>
      <c r="H81" s="430">
        <f>SUM(H82:H83)</f>
        <v>8000</v>
      </c>
      <c r="I81" s="117"/>
      <c r="J81" s="395">
        <v>0</v>
      </c>
      <c r="K81" s="117"/>
      <c r="L81" s="389">
        <f t="shared" si="8"/>
        <v>8000</v>
      </c>
      <c r="N81" s="430"/>
      <c r="O81" s="117"/>
      <c r="P81" s="395"/>
      <c r="Q81" s="117"/>
      <c r="R81" s="389">
        <f t="shared" si="10"/>
        <v>8000</v>
      </c>
    </row>
    <row r="82" spans="2:20">
      <c r="B82" s="190">
        <f t="shared" si="9"/>
        <v>8</v>
      </c>
      <c r="C82" s="141"/>
      <c r="D82" s="141"/>
      <c r="E82" s="145" t="s">
        <v>446</v>
      </c>
      <c r="F82" s="145">
        <v>637</v>
      </c>
      <c r="G82" s="217" t="s">
        <v>536</v>
      </c>
      <c r="H82" s="393">
        <v>6000</v>
      </c>
      <c r="I82" s="143"/>
      <c r="J82" s="393"/>
      <c r="K82" s="143"/>
      <c r="L82" s="151">
        <f t="shared" si="8"/>
        <v>6000</v>
      </c>
      <c r="N82" s="393"/>
      <c r="O82" s="143"/>
      <c r="P82" s="393"/>
      <c r="Q82" s="143"/>
      <c r="R82" s="151">
        <f t="shared" si="10"/>
        <v>6000</v>
      </c>
    </row>
    <row r="83" spans="2:20" ht="13.5" thickBot="1">
      <c r="B83" s="233">
        <f t="shared" si="9"/>
        <v>9</v>
      </c>
      <c r="C83" s="153"/>
      <c r="D83" s="153"/>
      <c r="E83" s="154" t="s">
        <v>446</v>
      </c>
      <c r="F83" s="154">
        <v>637</v>
      </c>
      <c r="G83" s="226" t="s">
        <v>517</v>
      </c>
      <c r="H83" s="402">
        <v>2000</v>
      </c>
      <c r="I83" s="155"/>
      <c r="J83" s="402"/>
      <c r="K83" s="143"/>
      <c r="L83" s="156">
        <f t="shared" si="8"/>
        <v>2000</v>
      </c>
      <c r="N83" s="402"/>
      <c r="O83" s="155"/>
      <c r="P83" s="402"/>
      <c r="Q83" s="143"/>
      <c r="R83" s="151">
        <f t="shared" si="10"/>
        <v>2000</v>
      </c>
    </row>
    <row r="87" spans="2:20" ht="27.75" thickBot="1">
      <c r="B87" s="277" t="s">
        <v>208</v>
      </c>
      <c r="C87" s="277"/>
      <c r="D87" s="277"/>
      <c r="E87" s="277"/>
      <c r="F87" s="277"/>
      <c r="G87" s="445"/>
      <c r="H87" s="277"/>
      <c r="I87" s="277"/>
      <c r="J87" s="277"/>
      <c r="K87" s="277"/>
      <c r="L87" s="277"/>
    </row>
    <row r="88" spans="2:20" ht="15" thickBot="1">
      <c r="B88" s="882" t="s">
        <v>540</v>
      </c>
      <c r="C88" s="883"/>
      <c r="D88" s="883"/>
      <c r="E88" s="883"/>
      <c r="F88" s="883"/>
      <c r="G88" s="883"/>
      <c r="H88" s="883"/>
      <c r="I88" s="883"/>
      <c r="J88" s="883"/>
      <c r="K88" s="131"/>
      <c r="L88" s="884" t="s">
        <v>732</v>
      </c>
      <c r="N88" s="873" t="s">
        <v>767</v>
      </c>
      <c r="O88" s="739"/>
      <c r="P88" s="876" t="s">
        <v>768</v>
      </c>
      <c r="Q88" s="740"/>
      <c r="R88" s="879" t="s">
        <v>769</v>
      </c>
    </row>
    <row r="89" spans="2:20" ht="15" thickTop="1">
      <c r="B89" s="24"/>
      <c r="C89" s="887" t="s">
        <v>513</v>
      </c>
      <c r="D89" s="887" t="s">
        <v>512</v>
      </c>
      <c r="E89" s="887" t="s">
        <v>510</v>
      </c>
      <c r="F89" s="887" t="s">
        <v>511</v>
      </c>
      <c r="G89" s="368" t="s">
        <v>3</v>
      </c>
      <c r="H89" s="889" t="s">
        <v>730</v>
      </c>
      <c r="I89" s="84"/>
      <c r="J89" s="891" t="s">
        <v>731</v>
      </c>
      <c r="K89" s="84"/>
      <c r="L89" s="885"/>
      <c r="N89" s="874"/>
      <c r="O89" s="739"/>
      <c r="P89" s="877"/>
      <c r="Q89" s="740"/>
      <c r="R89" s="880"/>
    </row>
    <row r="90" spans="2:20" ht="42" customHeight="1" thickBot="1">
      <c r="B90" s="27"/>
      <c r="C90" s="888"/>
      <c r="D90" s="888"/>
      <c r="E90" s="888"/>
      <c r="F90" s="888"/>
      <c r="G90" s="214"/>
      <c r="H90" s="890"/>
      <c r="I90" s="84"/>
      <c r="J90" s="892"/>
      <c r="K90" s="84"/>
      <c r="L90" s="886"/>
      <c r="N90" s="875"/>
      <c r="O90" s="739"/>
      <c r="P90" s="878"/>
      <c r="Q90" s="740"/>
      <c r="R90" s="881"/>
    </row>
    <row r="91" spans="2:20" ht="17.25" thickTop="1" thickBot="1">
      <c r="B91" s="190">
        <v>1</v>
      </c>
      <c r="C91" s="263" t="s">
        <v>209</v>
      </c>
      <c r="D91" s="116"/>
      <c r="E91" s="116"/>
      <c r="F91" s="116"/>
      <c r="G91" s="227"/>
      <c r="H91" s="428">
        <f>H92+H96+H107+H111+H127+H137+H140+H148</f>
        <v>3255150</v>
      </c>
      <c r="I91" s="118"/>
      <c r="J91" s="394">
        <f>J92+J96+J107+J111+J127+J137+J140+J148</f>
        <v>243566</v>
      </c>
      <c r="K91" s="118"/>
      <c r="L91" s="387">
        <f t="shared" ref="L91:L112" si="11">H91+J91</f>
        <v>3498716</v>
      </c>
      <c r="N91" s="741">
        <f>N92+N96+N107+N111+N127+N137+N140+N148</f>
        <v>21000</v>
      </c>
      <c r="O91" s="278"/>
      <c r="P91" s="742">
        <f>P92+P96+P107+P111+P127+P137+P140+P148</f>
        <v>0</v>
      </c>
      <c r="R91" s="743">
        <f>H91+J91+N91+P91</f>
        <v>3519716</v>
      </c>
      <c r="T91" s="15"/>
    </row>
    <row r="92" spans="2:20" ht="16.5" thickTop="1">
      <c r="B92" s="190">
        <f t="shared" ref="B92:B151" si="12">B91+1</f>
        <v>2</v>
      </c>
      <c r="C92" s="25">
        <v>1</v>
      </c>
      <c r="D92" s="138" t="s">
        <v>99</v>
      </c>
      <c r="E92" s="26"/>
      <c r="F92" s="26"/>
      <c r="G92" s="216"/>
      <c r="H92" s="433">
        <f>SUM(H93:H95)</f>
        <v>44000</v>
      </c>
      <c r="I92" s="94"/>
      <c r="J92" s="395">
        <f>J93+J94+J95</f>
        <v>0</v>
      </c>
      <c r="K92" s="94"/>
      <c r="L92" s="388">
        <f t="shared" si="11"/>
        <v>44000</v>
      </c>
      <c r="N92" s="433">
        <f>SUM(N93:N95)</f>
        <v>0</v>
      </c>
      <c r="O92" s="94"/>
      <c r="P92" s="395">
        <f>P93+P94+P95</f>
        <v>0</v>
      </c>
      <c r="Q92" s="94"/>
      <c r="R92" s="388">
        <f t="shared" ref="R92:R151" si="13">H92+J92+N92+P92</f>
        <v>44000</v>
      </c>
    </row>
    <row r="93" spans="2:20">
      <c r="B93" s="190">
        <f t="shared" si="12"/>
        <v>3</v>
      </c>
      <c r="C93" s="141"/>
      <c r="D93" s="142"/>
      <c r="E93" s="142" t="s">
        <v>240</v>
      </c>
      <c r="F93" s="142" t="s">
        <v>219</v>
      </c>
      <c r="G93" s="217" t="s">
        <v>530</v>
      </c>
      <c r="H93" s="397">
        <f>20000-4000</f>
        <v>16000</v>
      </c>
      <c r="I93" s="143"/>
      <c r="J93" s="397"/>
      <c r="K93" s="143"/>
      <c r="L93" s="150">
        <f t="shared" si="11"/>
        <v>16000</v>
      </c>
      <c r="N93" s="397"/>
      <c r="O93" s="143"/>
      <c r="P93" s="397"/>
      <c r="Q93" s="143"/>
      <c r="R93" s="150">
        <f t="shared" si="13"/>
        <v>16000</v>
      </c>
    </row>
    <row r="94" spans="2:20">
      <c r="B94" s="190">
        <f t="shared" si="12"/>
        <v>4</v>
      </c>
      <c r="C94" s="141"/>
      <c r="D94" s="142"/>
      <c r="E94" s="142" t="s">
        <v>240</v>
      </c>
      <c r="F94" s="142" t="s">
        <v>219</v>
      </c>
      <c r="G94" s="217" t="s">
        <v>531</v>
      </c>
      <c r="H94" s="397">
        <v>12000</v>
      </c>
      <c r="I94" s="143"/>
      <c r="J94" s="397"/>
      <c r="K94" s="143"/>
      <c r="L94" s="150">
        <f t="shared" si="11"/>
        <v>12000</v>
      </c>
      <c r="N94" s="397"/>
      <c r="O94" s="143"/>
      <c r="P94" s="397"/>
      <c r="Q94" s="143"/>
      <c r="R94" s="150">
        <f t="shared" si="13"/>
        <v>12000</v>
      </c>
    </row>
    <row r="95" spans="2:20">
      <c r="B95" s="190">
        <f t="shared" si="12"/>
        <v>5</v>
      </c>
      <c r="C95" s="141"/>
      <c r="D95" s="142"/>
      <c r="E95" s="142" t="s">
        <v>240</v>
      </c>
      <c r="F95" s="142" t="s">
        <v>219</v>
      </c>
      <c r="G95" s="217" t="s">
        <v>532</v>
      </c>
      <c r="H95" s="397">
        <v>16000</v>
      </c>
      <c r="I95" s="143"/>
      <c r="J95" s="393"/>
      <c r="K95" s="143"/>
      <c r="L95" s="150">
        <f t="shared" si="11"/>
        <v>16000</v>
      </c>
      <c r="N95" s="397"/>
      <c r="O95" s="143"/>
      <c r="P95" s="393"/>
      <c r="Q95" s="143"/>
      <c r="R95" s="150">
        <f t="shared" si="13"/>
        <v>16000</v>
      </c>
    </row>
    <row r="96" spans="2:20" ht="15.75">
      <c r="B96" s="190">
        <f t="shared" si="12"/>
        <v>6</v>
      </c>
      <c r="C96" s="22">
        <v>2</v>
      </c>
      <c r="D96" s="137" t="s">
        <v>176</v>
      </c>
      <c r="E96" s="23"/>
      <c r="F96" s="23"/>
      <c r="G96" s="218"/>
      <c r="H96" s="430">
        <f>H97+H99+H103</f>
        <v>115000</v>
      </c>
      <c r="I96" s="117"/>
      <c r="J96" s="395">
        <f>J97+J99+J103</f>
        <v>111116</v>
      </c>
      <c r="K96" s="117"/>
      <c r="L96" s="389">
        <f t="shared" si="11"/>
        <v>226116</v>
      </c>
      <c r="N96" s="430"/>
      <c r="O96" s="117"/>
      <c r="P96" s="395"/>
      <c r="Q96" s="117"/>
      <c r="R96" s="388">
        <f t="shared" si="13"/>
        <v>226116</v>
      </c>
    </row>
    <row r="97" spans="2:18">
      <c r="B97" s="190">
        <f t="shared" si="12"/>
        <v>7</v>
      </c>
      <c r="C97" s="81"/>
      <c r="D97" s="223" t="s">
        <v>4</v>
      </c>
      <c r="E97" s="230" t="s">
        <v>130</v>
      </c>
      <c r="F97" s="231"/>
      <c r="G97" s="232"/>
      <c r="H97" s="421">
        <f>H98</f>
        <v>3100</v>
      </c>
      <c r="I97" s="21"/>
      <c r="J97" s="396"/>
      <c r="K97" s="21"/>
      <c r="L97" s="234">
        <f t="shared" si="11"/>
        <v>3100</v>
      </c>
      <c r="N97" s="421"/>
      <c r="O97" s="21"/>
      <c r="P97" s="396"/>
      <c r="Q97" s="21"/>
      <c r="R97" s="234">
        <f t="shared" si="13"/>
        <v>3100</v>
      </c>
    </row>
    <row r="98" spans="2:18">
      <c r="B98" s="190">
        <f t="shared" si="12"/>
        <v>8</v>
      </c>
      <c r="C98" s="141"/>
      <c r="D98" s="141"/>
      <c r="E98" s="142" t="s">
        <v>240</v>
      </c>
      <c r="F98" s="145">
        <v>637</v>
      </c>
      <c r="G98" s="217" t="s">
        <v>762</v>
      </c>
      <c r="H98" s="393">
        <v>3100</v>
      </c>
      <c r="I98" s="143"/>
      <c r="J98" s="393"/>
      <c r="K98" s="143"/>
      <c r="L98" s="151">
        <f t="shared" si="11"/>
        <v>3100</v>
      </c>
      <c r="N98" s="393"/>
      <c r="O98" s="143"/>
      <c r="P98" s="393"/>
      <c r="Q98" s="143"/>
      <c r="R98" s="151">
        <f t="shared" si="13"/>
        <v>3100</v>
      </c>
    </row>
    <row r="99" spans="2:18">
      <c r="B99" s="190">
        <f t="shared" si="12"/>
        <v>9</v>
      </c>
      <c r="C99" s="81"/>
      <c r="D99" s="223" t="s">
        <v>5</v>
      </c>
      <c r="E99" s="230" t="s">
        <v>131</v>
      </c>
      <c r="F99" s="231"/>
      <c r="G99" s="232"/>
      <c r="H99" s="392">
        <f>H100+H101</f>
        <v>28100</v>
      </c>
      <c r="I99" s="21"/>
      <c r="J99" s="423">
        <f>J102</f>
        <v>100</v>
      </c>
      <c r="K99" s="21"/>
      <c r="L99" s="234">
        <f t="shared" si="11"/>
        <v>28200</v>
      </c>
      <c r="N99" s="392"/>
      <c r="O99" s="21"/>
      <c r="P99" s="423"/>
      <c r="Q99" s="21"/>
      <c r="R99" s="235">
        <f t="shared" si="13"/>
        <v>28200</v>
      </c>
    </row>
    <row r="100" spans="2:18">
      <c r="B100" s="190">
        <f t="shared" si="12"/>
        <v>10</v>
      </c>
      <c r="C100" s="141"/>
      <c r="D100" s="141"/>
      <c r="E100" s="142" t="s">
        <v>240</v>
      </c>
      <c r="F100" s="145">
        <v>637</v>
      </c>
      <c r="G100" s="217" t="s">
        <v>723</v>
      </c>
      <c r="H100" s="393">
        <v>18690</v>
      </c>
      <c r="I100" s="143"/>
      <c r="J100" s="393"/>
      <c r="K100" s="143"/>
      <c r="L100" s="151">
        <f t="shared" si="11"/>
        <v>18690</v>
      </c>
      <c r="N100" s="393"/>
      <c r="O100" s="143"/>
      <c r="P100" s="393"/>
      <c r="Q100" s="143"/>
      <c r="R100" s="151">
        <f t="shared" si="13"/>
        <v>18690</v>
      </c>
    </row>
    <row r="101" spans="2:18">
      <c r="B101" s="190">
        <f t="shared" si="12"/>
        <v>11</v>
      </c>
      <c r="C101" s="141"/>
      <c r="D101" s="141"/>
      <c r="E101" s="142" t="s">
        <v>240</v>
      </c>
      <c r="F101" s="145">
        <v>636</v>
      </c>
      <c r="G101" s="217" t="s">
        <v>267</v>
      </c>
      <c r="H101" s="399">
        <v>9410</v>
      </c>
      <c r="I101" s="143"/>
      <c r="J101" s="393"/>
      <c r="K101" s="143"/>
      <c r="L101" s="151">
        <f t="shared" si="11"/>
        <v>9410</v>
      </c>
      <c r="N101" s="399"/>
      <c r="O101" s="143"/>
      <c r="P101" s="393"/>
      <c r="Q101" s="143"/>
      <c r="R101" s="151">
        <f t="shared" si="13"/>
        <v>9410</v>
      </c>
    </row>
    <row r="102" spans="2:18">
      <c r="B102" s="190">
        <f t="shared" si="12"/>
        <v>12</v>
      </c>
      <c r="C102" s="141"/>
      <c r="D102" s="141"/>
      <c r="E102" s="142" t="s">
        <v>240</v>
      </c>
      <c r="F102" s="147">
        <v>712</v>
      </c>
      <c r="G102" s="217" t="s">
        <v>577</v>
      </c>
      <c r="H102" s="399"/>
      <c r="I102" s="143"/>
      <c r="J102" s="393">
        <v>100</v>
      </c>
      <c r="K102" s="143"/>
      <c r="L102" s="151">
        <f t="shared" si="11"/>
        <v>100</v>
      </c>
      <c r="N102" s="399"/>
      <c r="O102" s="143"/>
      <c r="P102" s="393"/>
      <c r="Q102" s="143"/>
      <c r="R102" s="151">
        <f t="shared" si="13"/>
        <v>100</v>
      </c>
    </row>
    <row r="103" spans="2:18">
      <c r="B103" s="190">
        <f t="shared" si="12"/>
        <v>13</v>
      </c>
      <c r="C103" s="81"/>
      <c r="D103" s="223" t="s">
        <v>6</v>
      </c>
      <c r="E103" s="230" t="s">
        <v>132</v>
      </c>
      <c r="F103" s="231"/>
      <c r="G103" s="232"/>
      <c r="H103" s="560">
        <f>H104+H105</f>
        <v>83800</v>
      </c>
      <c r="I103" s="21"/>
      <c r="J103" s="528">
        <f>J106</f>
        <v>111016</v>
      </c>
      <c r="K103" s="21"/>
      <c r="L103" s="235">
        <f t="shared" si="11"/>
        <v>194816</v>
      </c>
      <c r="N103" s="560"/>
      <c r="O103" s="21"/>
      <c r="P103" s="528"/>
      <c r="Q103" s="21"/>
      <c r="R103" s="235">
        <f t="shared" si="13"/>
        <v>194816</v>
      </c>
    </row>
    <row r="104" spans="2:18">
      <c r="B104" s="190">
        <f t="shared" si="12"/>
        <v>14</v>
      </c>
      <c r="C104" s="141"/>
      <c r="D104" s="141"/>
      <c r="E104" s="142" t="s">
        <v>240</v>
      </c>
      <c r="F104" s="175">
        <v>637</v>
      </c>
      <c r="G104" s="217" t="s">
        <v>529</v>
      </c>
      <c r="H104" s="393">
        <v>13560</v>
      </c>
      <c r="I104" s="143"/>
      <c r="J104" s="393"/>
      <c r="K104" s="143"/>
      <c r="L104" s="151">
        <f t="shared" si="11"/>
        <v>13560</v>
      </c>
      <c r="N104" s="393"/>
      <c r="O104" s="143"/>
      <c r="P104" s="393"/>
      <c r="Q104" s="143"/>
      <c r="R104" s="151">
        <f t="shared" si="13"/>
        <v>13560</v>
      </c>
    </row>
    <row r="105" spans="2:18">
      <c r="B105" s="190">
        <f t="shared" si="12"/>
        <v>15</v>
      </c>
      <c r="C105" s="146"/>
      <c r="D105" s="146"/>
      <c r="E105" s="142" t="s">
        <v>240</v>
      </c>
      <c r="F105" s="176">
        <v>636</v>
      </c>
      <c r="G105" s="228" t="s">
        <v>267</v>
      </c>
      <c r="H105" s="393">
        <v>70240</v>
      </c>
      <c r="I105" s="143"/>
      <c r="J105" s="393"/>
      <c r="K105" s="143"/>
      <c r="L105" s="151">
        <f t="shared" si="11"/>
        <v>70240</v>
      </c>
      <c r="N105" s="393"/>
      <c r="O105" s="143"/>
      <c r="P105" s="393"/>
      <c r="Q105" s="143"/>
      <c r="R105" s="151">
        <f t="shared" si="13"/>
        <v>70240</v>
      </c>
    </row>
    <row r="106" spans="2:18">
      <c r="B106" s="190">
        <f t="shared" si="12"/>
        <v>16</v>
      </c>
      <c r="C106" s="141"/>
      <c r="D106" s="178"/>
      <c r="E106" s="142" t="s">
        <v>240</v>
      </c>
      <c r="F106" s="383">
        <v>711</v>
      </c>
      <c r="G106" s="384" t="s">
        <v>466</v>
      </c>
      <c r="H106" s="399"/>
      <c r="I106" s="143"/>
      <c r="J106" s="399">
        <f>100000+61476-50460</f>
        <v>111016</v>
      </c>
      <c r="K106" s="143"/>
      <c r="L106" s="151">
        <f t="shared" si="11"/>
        <v>111016</v>
      </c>
      <c r="N106" s="399"/>
      <c r="O106" s="143"/>
      <c r="P106" s="399"/>
      <c r="Q106" s="143"/>
      <c r="R106" s="151">
        <f t="shared" si="13"/>
        <v>111016</v>
      </c>
    </row>
    <row r="107" spans="2:18" ht="15.75">
      <c r="B107" s="190">
        <f t="shared" si="12"/>
        <v>17</v>
      </c>
      <c r="C107" s="25">
        <v>3</v>
      </c>
      <c r="D107" s="138" t="s">
        <v>136</v>
      </c>
      <c r="E107" s="26"/>
      <c r="F107" s="26"/>
      <c r="G107" s="216"/>
      <c r="H107" s="433">
        <f>SUM(H108:H110)</f>
        <v>7200</v>
      </c>
      <c r="I107" s="94"/>
      <c r="J107" s="395">
        <f>J108+J110</f>
        <v>0</v>
      </c>
      <c r="K107" s="94"/>
      <c r="L107" s="388">
        <f t="shared" si="11"/>
        <v>7200</v>
      </c>
      <c r="N107" s="433"/>
      <c r="O107" s="94"/>
      <c r="P107" s="395"/>
      <c r="Q107" s="94"/>
      <c r="R107" s="388">
        <f t="shared" si="13"/>
        <v>7200</v>
      </c>
    </row>
    <row r="108" spans="2:18">
      <c r="B108" s="190">
        <f t="shared" si="12"/>
        <v>18</v>
      </c>
      <c r="C108" s="198"/>
      <c r="D108" s="198"/>
      <c r="E108" s="199" t="s">
        <v>240</v>
      </c>
      <c r="F108" s="199">
        <v>620</v>
      </c>
      <c r="G108" s="251" t="s">
        <v>264</v>
      </c>
      <c r="H108" s="397"/>
      <c r="I108" s="143"/>
      <c r="J108" s="397"/>
      <c r="K108" s="143"/>
      <c r="L108" s="150">
        <f t="shared" si="11"/>
        <v>0</v>
      </c>
      <c r="N108" s="397"/>
      <c r="O108" s="143"/>
      <c r="P108" s="397"/>
      <c r="Q108" s="143"/>
      <c r="R108" s="151"/>
    </row>
    <row r="109" spans="2:18">
      <c r="B109" s="190">
        <f t="shared" si="12"/>
        <v>19</v>
      </c>
      <c r="C109" s="146"/>
      <c r="D109" s="146"/>
      <c r="E109" s="147" t="s">
        <v>240</v>
      </c>
      <c r="F109" s="147">
        <v>633</v>
      </c>
      <c r="G109" s="228" t="s">
        <v>663</v>
      </c>
      <c r="H109" s="397">
        <v>1400</v>
      </c>
      <c r="I109" s="143"/>
      <c r="J109" s="397"/>
      <c r="K109" s="143"/>
      <c r="L109" s="150">
        <f t="shared" si="11"/>
        <v>1400</v>
      </c>
      <c r="N109" s="397"/>
      <c r="O109" s="143"/>
      <c r="P109" s="397"/>
      <c r="Q109" s="143"/>
      <c r="R109" s="151">
        <f t="shared" si="13"/>
        <v>1400</v>
      </c>
    </row>
    <row r="110" spans="2:18">
      <c r="B110" s="190">
        <f t="shared" si="12"/>
        <v>20</v>
      </c>
      <c r="C110" s="147"/>
      <c r="D110" s="146"/>
      <c r="E110" s="147" t="s">
        <v>240</v>
      </c>
      <c r="F110" s="147">
        <v>637</v>
      </c>
      <c r="G110" s="228" t="s">
        <v>252</v>
      </c>
      <c r="H110" s="397">
        <v>5800</v>
      </c>
      <c r="I110" s="143"/>
      <c r="J110" s="397"/>
      <c r="K110" s="143"/>
      <c r="L110" s="150">
        <f t="shared" si="11"/>
        <v>5800</v>
      </c>
      <c r="N110" s="397"/>
      <c r="O110" s="143"/>
      <c r="P110" s="397"/>
      <c r="Q110" s="143"/>
      <c r="R110" s="151">
        <f t="shared" si="13"/>
        <v>5800</v>
      </c>
    </row>
    <row r="111" spans="2:18" ht="15.75">
      <c r="B111" s="190">
        <f t="shared" si="12"/>
        <v>21</v>
      </c>
      <c r="C111" s="22">
        <v>4</v>
      </c>
      <c r="D111" s="137" t="s">
        <v>133</v>
      </c>
      <c r="E111" s="23"/>
      <c r="F111" s="23"/>
      <c r="G111" s="218"/>
      <c r="H111" s="432">
        <f>H112+H114</f>
        <v>261900</v>
      </c>
      <c r="I111" s="276"/>
      <c r="J111" s="398">
        <f>J114+J126</f>
        <v>76500</v>
      </c>
      <c r="K111" s="276"/>
      <c r="L111" s="389">
        <f t="shared" si="11"/>
        <v>338400</v>
      </c>
      <c r="N111" s="432"/>
      <c r="O111" s="276"/>
      <c r="P111" s="398"/>
      <c r="Q111" s="276"/>
      <c r="R111" s="388">
        <f t="shared" si="13"/>
        <v>338400</v>
      </c>
    </row>
    <row r="112" spans="2:18">
      <c r="B112" s="190">
        <f t="shared" si="12"/>
        <v>22</v>
      </c>
      <c r="C112" s="141"/>
      <c r="D112" s="141"/>
      <c r="E112" s="145" t="s">
        <v>240</v>
      </c>
      <c r="F112" s="145">
        <v>635</v>
      </c>
      <c r="G112" s="217" t="s">
        <v>284</v>
      </c>
      <c r="H112" s="399">
        <v>8000</v>
      </c>
      <c r="I112" s="143"/>
      <c r="J112" s="399"/>
      <c r="K112" s="143"/>
      <c r="L112" s="179">
        <f t="shared" si="11"/>
        <v>8000</v>
      </c>
      <c r="N112" s="399"/>
      <c r="O112" s="143"/>
      <c r="P112" s="399"/>
      <c r="Q112" s="143"/>
      <c r="R112" s="151">
        <f t="shared" si="13"/>
        <v>8000</v>
      </c>
    </row>
    <row r="113" spans="2:20">
      <c r="B113" s="190">
        <f t="shared" si="12"/>
        <v>23</v>
      </c>
      <c r="C113" s="141"/>
      <c r="D113" s="141"/>
      <c r="E113" s="145"/>
      <c r="F113" s="145"/>
      <c r="G113" s="217"/>
      <c r="H113" s="393"/>
      <c r="I113" s="143"/>
      <c r="J113" s="393"/>
      <c r="K113" s="143"/>
      <c r="L113" s="151"/>
      <c r="N113" s="393"/>
      <c r="O113" s="143"/>
      <c r="P113" s="393"/>
      <c r="Q113" s="143"/>
      <c r="R113" s="151"/>
    </row>
    <row r="114" spans="2:20">
      <c r="B114" s="190">
        <f t="shared" si="12"/>
        <v>24</v>
      </c>
      <c r="C114" s="141"/>
      <c r="D114" s="141"/>
      <c r="E114" s="174" t="s">
        <v>263</v>
      </c>
      <c r="F114" s="174"/>
      <c r="G114" s="252" t="s">
        <v>474</v>
      </c>
      <c r="H114" s="403">
        <f>H115+H116+H117+H124</f>
        <v>253900</v>
      </c>
      <c r="I114" s="143"/>
      <c r="J114" s="393"/>
      <c r="K114" s="143"/>
      <c r="L114" s="168">
        <f t="shared" ref="L114:L124" si="14">H114+J114</f>
        <v>253900</v>
      </c>
      <c r="N114" s="403"/>
      <c r="O114" s="143"/>
      <c r="P114" s="393"/>
      <c r="Q114" s="143"/>
      <c r="R114" s="302">
        <f t="shared" si="13"/>
        <v>253900</v>
      </c>
    </row>
    <row r="115" spans="2:20">
      <c r="B115" s="190">
        <f t="shared" si="12"/>
        <v>25</v>
      </c>
      <c r="C115" s="160"/>
      <c r="D115" s="160"/>
      <c r="E115" s="145"/>
      <c r="F115" s="167">
        <v>610</v>
      </c>
      <c r="G115" s="225" t="s">
        <v>262</v>
      </c>
      <c r="H115" s="404">
        <v>63000</v>
      </c>
      <c r="I115" s="163"/>
      <c r="J115" s="404"/>
      <c r="K115" s="163"/>
      <c r="L115" s="168">
        <f t="shared" si="14"/>
        <v>63000</v>
      </c>
      <c r="N115" s="404"/>
      <c r="O115" s="163"/>
      <c r="P115" s="404"/>
      <c r="Q115" s="163"/>
      <c r="R115" s="168">
        <f t="shared" si="13"/>
        <v>63000</v>
      </c>
    </row>
    <row r="116" spans="2:20">
      <c r="B116" s="190">
        <f t="shared" si="12"/>
        <v>26</v>
      </c>
      <c r="C116" s="141"/>
      <c r="D116" s="141"/>
      <c r="E116" s="145"/>
      <c r="F116" s="167">
        <v>620</v>
      </c>
      <c r="G116" s="225" t="s">
        <v>264</v>
      </c>
      <c r="H116" s="404">
        <v>23750</v>
      </c>
      <c r="I116" s="143"/>
      <c r="J116" s="393"/>
      <c r="K116" s="143"/>
      <c r="L116" s="168">
        <f t="shared" si="14"/>
        <v>23750</v>
      </c>
      <c r="N116" s="404"/>
      <c r="O116" s="143"/>
      <c r="P116" s="393"/>
      <c r="Q116" s="143"/>
      <c r="R116" s="168">
        <f t="shared" si="13"/>
        <v>23750</v>
      </c>
    </row>
    <row r="117" spans="2:20">
      <c r="B117" s="190">
        <f t="shared" si="12"/>
        <v>27</v>
      </c>
      <c r="C117" s="141"/>
      <c r="D117" s="141"/>
      <c r="E117" s="145"/>
      <c r="F117" s="167">
        <v>630</v>
      </c>
      <c r="G117" s="225" t="s">
        <v>254</v>
      </c>
      <c r="H117" s="404">
        <f>SUM(H118:H123)</f>
        <v>166950</v>
      </c>
      <c r="I117" s="143"/>
      <c r="J117" s="393"/>
      <c r="K117" s="143"/>
      <c r="L117" s="168">
        <f t="shared" si="14"/>
        <v>166950</v>
      </c>
      <c r="N117" s="404"/>
      <c r="O117" s="143"/>
      <c r="P117" s="393"/>
      <c r="Q117" s="143"/>
      <c r="R117" s="168">
        <f t="shared" si="13"/>
        <v>166950</v>
      </c>
    </row>
    <row r="118" spans="2:20">
      <c r="B118" s="190">
        <f t="shared" si="12"/>
        <v>28</v>
      </c>
      <c r="C118" s="141"/>
      <c r="D118" s="141"/>
      <c r="E118" s="145"/>
      <c r="F118" s="145">
        <v>632</v>
      </c>
      <c r="G118" s="217" t="s">
        <v>250</v>
      </c>
      <c r="H118" s="393">
        <v>107800</v>
      </c>
      <c r="I118" s="143"/>
      <c r="J118" s="393"/>
      <c r="K118" s="143"/>
      <c r="L118" s="151">
        <f t="shared" si="14"/>
        <v>107800</v>
      </c>
      <c r="N118" s="393"/>
      <c r="O118" s="143"/>
      <c r="P118" s="393"/>
      <c r="Q118" s="143"/>
      <c r="R118" s="151">
        <f t="shared" si="13"/>
        <v>107800</v>
      </c>
    </row>
    <row r="119" spans="2:20">
      <c r="B119" s="190">
        <f t="shared" si="12"/>
        <v>29</v>
      </c>
      <c r="C119" s="141"/>
      <c r="D119" s="141"/>
      <c r="E119" s="145"/>
      <c r="F119" s="145">
        <v>633</v>
      </c>
      <c r="G119" s="217" t="s">
        <v>251</v>
      </c>
      <c r="H119" s="393">
        <v>4550</v>
      </c>
      <c r="I119" s="143"/>
      <c r="J119" s="393"/>
      <c r="K119" s="143"/>
      <c r="L119" s="151">
        <f t="shared" si="14"/>
        <v>4550</v>
      </c>
      <c r="N119" s="393"/>
      <c r="O119" s="143"/>
      <c r="P119" s="393"/>
      <c r="Q119" s="143"/>
      <c r="R119" s="151">
        <f t="shared" si="13"/>
        <v>4550</v>
      </c>
    </row>
    <row r="120" spans="2:20">
      <c r="B120" s="190">
        <f t="shared" si="12"/>
        <v>30</v>
      </c>
      <c r="C120" s="141"/>
      <c r="D120" s="141"/>
      <c r="E120" s="145"/>
      <c r="F120" s="145">
        <v>634</v>
      </c>
      <c r="G120" s="217" t="s">
        <v>265</v>
      </c>
      <c r="H120" s="393">
        <v>4250</v>
      </c>
      <c r="I120" s="143"/>
      <c r="J120" s="393"/>
      <c r="K120" s="143"/>
      <c r="L120" s="151">
        <f t="shared" si="14"/>
        <v>4250</v>
      </c>
      <c r="N120" s="393"/>
      <c r="O120" s="143"/>
      <c r="P120" s="393"/>
      <c r="Q120" s="143"/>
      <c r="R120" s="151">
        <f t="shared" si="13"/>
        <v>4250</v>
      </c>
    </row>
    <row r="121" spans="2:20">
      <c r="B121" s="190">
        <f t="shared" si="12"/>
        <v>31</v>
      </c>
      <c r="C121" s="141"/>
      <c r="D121" s="141"/>
      <c r="E121" s="145"/>
      <c r="F121" s="145">
        <v>636</v>
      </c>
      <c r="G121" s="217" t="s">
        <v>366</v>
      </c>
      <c r="H121" s="393">
        <v>50</v>
      </c>
      <c r="I121" s="143"/>
      <c r="J121" s="393"/>
      <c r="K121" s="143"/>
      <c r="L121" s="151">
        <f t="shared" si="14"/>
        <v>50</v>
      </c>
      <c r="N121" s="393"/>
      <c r="O121" s="143"/>
      <c r="P121" s="393"/>
      <c r="Q121" s="143"/>
      <c r="R121" s="151">
        <f t="shared" si="13"/>
        <v>50</v>
      </c>
    </row>
    <row r="122" spans="2:20">
      <c r="B122" s="190">
        <f t="shared" si="12"/>
        <v>32</v>
      </c>
      <c r="C122" s="141"/>
      <c r="D122" s="141"/>
      <c r="E122" s="145"/>
      <c r="F122" s="145">
        <v>635</v>
      </c>
      <c r="G122" s="217" t="s">
        <v>266</v>
      </c>
      <c r="H122" s="393">
        <v>35000</v>
      </c>
      <c r="I122" s="143"/>
      <c r="J122" s="393"/>
      <c r="K122" s="143"/>
      <c r="L122" s="151">
        <f t="shared" si="14"/>
        <v>35000</v>
      </c>
      <c r="N122" s="393"/>
      <c r="O122" s="143"/>
      <c r="P122" s="393"/>
      <c r="Q122" s="143"/>
      <c r="R122" s="151">
        <f t="shared" si="13"/>
        <v>35000</v>
      </c>
    </row>
    <row r="123" spans="2:20">
      <c r="B123" s="190">
        <f t="shared" si="12"/>
        <v>33</v>
      </c>
      <c r="C123" s="141"/>
      <c r="D123" s="141"/>
      <c r="E123" s="145"/>
      <c r="F123" s="145">
        <v>637</v>
      </c>
      <c r="G123" s="217" t="s">
        <v>252</v>
      </c>
      <c r="H123" s="393">
        <v>15300</v>
      </c>
      <c r="I123" s="143"/>
      <c r="J123" s="393"/>
      <c r="K123" s="143"/>
      <c r="L123" s="151">
        <f t="shared" si="14"/>
        <v>15300</v>
      </c>
      <c r="N123" s="393"/>
      <c r="O123" s="143"/>
      <c r="P123" s="393"/>
      <c r="Q123" s="143"/>
      <c r="R123" s="151">
        <f t="shared" si="13"/>
        <v>15300</v>
      </c>
    </row>
    <row r="124" spans="2:20">
      <c r="B124" s="190">
        <f t="shared" si="12"/>
        <v>34</v>
      </c>
      <c r="C124" s="141"/>
      <c r="D124" s="178"/>
      <c r="E124" s="145"/>
      <c r="F124" s="172">
        <v>640</v>
      </c>
      <c r="G124" s="225" t="s">
        <v>273</v>
      </c>
      <c r="H124" s="473">
        <v>200</v>
      </c>
      <c r="I124" s="143"/>
      <c r="J124" s="399"/>
      <c r="K124" s="143"/>
      <c r="L124" s="168">
        <f t="shared" si="14"/>
        <v>200</v>
      </c>
      <c r="N124" s="473"/>
      <c r="O124" s="143"/>
      <c r="P124" s="399"/>
      <c r="Q124" s="143"/>
      <c r="R124" s="168">
        <f t="shared" si="13"/>
        <v>200</v>
      </c>
    </row>
    <row r="125" spans="2:20">
      <c r="B125" s="190">
        <f t="shared" si="12"/>
        <v>35</v>
      </c>
      <c r="C125" s="141"/>
      <c r="D125" s="178"/>
      <c r="E125" s="145"/>
      <c r="F125" s="167"/>
      <c r="G125" s="225"/>
      <c r="H125" s="399"/>
      <c r="I125" s="143"/>
      <c r="J125" s="399"/>
      <c r="K125" s="143"/>
      <c r="L125" s="151"/>
      <c r="N125" s="399"/>
      <c r="O125" s="143"/>
      <c r="P125" s="399"/>
      <c r="Q125" s="143"/>
      <c r="R125" s="151"/>
    </row>
    <row r="126" spans="2:20">
      <c r="B126" s="190">
        <f t="shared" si="12"/>
        <v>36</v>
      </c>
      <c r="C126" s="141"/>
      <c r="D126" s="178"/>
      <c r="E126" s="147"/>
      <c r="F126" s="147">
        <v>717</v>
      </c>
      <c r="G126" s="217" t="s">
        <v>609</v>
      </c>
      <c r="H126" s="399"/>
      <c r="I126" s="143"/>
      <c r="J126" s="399">
        <v>76500</v>
      </c>
      <c r="K126" s="143"/>
      <c r="L126" s="151">
        <f t="shared" ref="L126:L144" si="15">H126+J126</f>
        <v>76500</v>
      </c>
      <c r="N126" s="399"/>
      <c r="O126" s="143"/>
      <c r="P126" s="399"/>
      <c r="Q126" s="143"/>
      <c r="R126" s="151">
        <f t="shared" si="13"/>
        <v>76500</v>
      </c>
    </row>
    <row r="127" spans="2:20" ht="15.75">
      <c r="B127" s="190">
        <f t="shared" si="12"/>
        <v>37</v>
      </c>
      <c r="C127" s="25">
        <v>5</v>
      </c>
      <c r="D127" s="138" t="s">
        <v>210</v>
      </c>
      <c r="E127" s="26"/>
      <c r="F127" s="26"/>
      <c r="G127" s="216"/>
      <c r="H127" s="430">
        <f>H128+H129+H130+H135+H136</f>
        <v>2713050</v>
      </c>
      <c r="I127" s="94"/>
      <c r="J127" s="395">
        <v>0</v>
      </c>
      <c r="K127" s="94"/>
      <c r="L127" s="388">
        <f t="shared" si="15"/>
        <v>2713050</v>
      </c>
      <c r="N127" s="430">
        <f>N128+N129+N130+N135+N136</f>
        <v>21000</v>
      </c>
      <c r="O127" s="94"/>
      <c r="P127" s="395"/>
      <c r="Q127" s="94"/>
      <c r="R127" s="388">
        <f t="shared" si="13"/>
        <v>2734050</v>
      </c>
      <c r="T127" s="15"/>
    </row>
    <row r="128" spans="2:20">
      <c r="B128" s="190">
        <f t="shared" si="12"/>
        <v>38</v>
      </c>
      <c r="C128" s="146"/>
      <c r="D128" s="146"/>
      <c r="E128" s="145" t="s">
        <v>240</v>
      </c>
      <c r="F128" s="167">
        <v>610</v>
      </c>
      <c r="G128" s="225" t="s">
        <v>262</v>
      </c>
      <c r="H128" s="404">
        <f>1370000-70000</f>
        <v>1300000</v>
      </c>
      <c r="I128" s="143"/>
      <c r="J128" s="393"/>
      <c r="K128" s="143"/>
      <c r="L128" s="168">
        <f t="shared" si="15"/>
        <v>1300000</v>
      </c>
      <c r="N128" s="404"/>
      <c r="O128" s="143"/>
      <c r="P128" s="393"/>
      <c r="Q128" s="143"/>
      <c r="R128" s="168">
        <f t="shared" si="13"/>
        <v>1300000</v>
      </c>
    </row>
    <row r="129" spans="2:18">
      <c r="B129" s="190">
        <f t="shared" si="12"/>
        <v>39</v>
      </c>
      <c r="C129" s="141"/>
      <c r="D129" s="141"/>
      <c r="E129" s="145" t="s">
        <v>240</v>
      </c>
      <c r="F129" s="167">
        <v>620</v>
      </c>
      <c r="G129" s="225" t="s">
        <v>264</v>
      </c>
      <c r="H129" s="404">
        <f>560000-24000</f>
        <v>536000</v>
      </c>
      <c r="I129" s="143"/>
      <c r="J129" s="393"/>
      <c r="K129" s="143"/>
      <c r="L129" s="168">
        <f t="shared" si="15"/>
        <v>536000</v>
      </c>
      <c r="N129" s="404"/>
      <c r="O129" s="143"/>
      <c r="P129" s="393"/>
      <c r="Q129" s="143"/>
      <c r="R129" s="168">
        <f t="shared" si="13"/>
        <v>536000</v>
      </c>
    </row>
    <row r="130" spans="2:18">
      <c r="B130" s="190">
        <f t="shared" si="12"/>
        <v>40</v>
      </c>
      <c r="C130" s="141"/>
      <c r="D130" s="141"/>
      <c r="E130" s="145" t="s">
        <v>240</v>
      </c>
      <c r="F130" s="167">
        <v>630</v>
      </c>
      <c r="G130" s="225" t="s">
        <v>239</v>
      </c>
      <c r="H130" s="404">
        <f>H131+H132+H133+H134</f>
        <v>413000</v>
      </c>
      <c r="I130" s="143"/>
      <c r="J130" s="393"/>
      <c r="K130" s="143"/>
      <c r="L130" s="168">
        <f t="shared" si="15"/>
        <v>413000</v>
      </c>
      <c r="N130" s="404">
        <f>N131+N132+N133+N134</f>
        <v>21000</v>
      </c>
      <c r="O130" s="143"/>
      <c r="P130" s="393"/>
      <c r="Q130" s="143"/>
      <c r="R130" s="168">
        <f t="shared" si="13"/>
        <v>434000</v>
      </c>
    </row>
    <row r="131" spans="2:18">
      <c r="B131" s="190">
        <f t="shared" si="12"/>
        <v>41</v>
      </c>
      <c r="C131" s="141"/>
      <c r="D131" s="141"/>
      <c r="E131" s="145"/>
      <c r="F131" s="145">
        <v>632</v>
      </c>
      <c r="G131" s="217" t="s">
        <v>250</v>
      </c>
      <c r="H131" s="393">
        <v>170000</v>
      </c>
      <c r="I131" s="143"/>
      <c r="J131" s="393"/>
      <c r="K131" s="143"/>
      <c r="L131" s="151">
        <f t="shared" si="15"/>
        <v>170000</v>
      </c>
      <c r="N131" s="393"/>
      <c r="O131" s="143"/>
      <c r="P131" s="393"/>
      <c r="Q131" s="143"/>
      <c r="R131" s="151">
        <f t="shared" si="13"/>
        <v>170000</v>
      </c>
    </row>
    <row r="132" spans="2:18">
      <c r="B132" s="190">
        <f t="shared" si="12"/>
        <v>42</v>
      </c>
      <c r="C132" s="141"/>
      <c r="D132" s="141"/>
      <c r="E132" s="145"/>
      <c r="F132" s="145">
        <v>633</v>
      </c>
      <c r="G132" s="217" t="s">
        <v>251</v>
      </c>
      <c r="H132" s="393">
        <v>35000</v>
      </c>
      <c r="I132" s="143"/>
      <c r="J132" s="393"/>
      <c r="K132" s="143"/>
      <c r="L132" s="151">
        <f t="shared" si="15"/>
        <v>35000</v>
      </c>
      <c r="N132" s="393"/>
      <c r="O132" s="143"/>
      <c r="P132" s="393"/>
      <c r="Q132" s="143"/>
      <c r="R132" s="151">
        <f t="shared" si="13"/>
        <v>35000</v>
      </c>
    </row>
    <row r="133" spans="2:18">
      <c r="B133" s="190">
        <f t="shared" si="12"/>
        <v>43</v>
      </c>
      <c r="C133" s="141"/>
      <c r="D133" s="141"/>
      <c r="E133" s="145"/>
      <c r="F133" s="145">
        <v>635</v>
      </c>
      <c r="G133" s="217" t="s">
        <v>266</v>
      </c>
      <c r="H133" s="393">
        <v>18000</v>
      </c>
      <c r="I133" s="143"/>
      <c r="J133" s="393"/>
      <c r="K133" s="143"/>
      <c r="L133" s="151">
        <f t="shared" si="15"/>
        <v>18000</v>
      </c>
      <c r="N133" s="393"/>
      <c r="O133" s="143"/>
      <c r="P133" s="393"/>
      <c r="Q133" s="143"/>
      <c r="R133" s="151">
        <f t="shared" si="13"/>
        <v>18000</v>
      </c>
    </row>
    <row r="134" spans="2:18">
      <c r="B134" s="190">
        <f t="shared" si="12"/>
        <v>44</v>
      </c>
      <c r="C134" s="141"/>
      <c r="D134" s="141"/>
      <c r="E134" s="145"/>
      <c r="F134" s="145">
        <v>637</v>
      </c>
      <c r="G134" s="217" t="s">
        <v>252</v>
      </c>
      <c r="H134" s="393">
        <f>220000-30000</f>
        <v>190000</v>
      </c>
      <c r="I134" s="143"/>
      <c r="J134" s="393"/>
      <c r="K134" s="143"/>
      <c r="L134" s="151">
        <f t="shared" si="15"/>
        <v>190000</v>
      </c>
      <c r="N134" s="393">
        <v>21000</v>
      </c>
      <c r="O134" s="143"/>
      <c r="P134" s="393"/>
      <c r="Q134" s="143"/>
      <c r="R134" s="151">
        <f t="shared" si="13"/>
        <v>211000</v>
      </c>
    </row>
    <row r="135" spans="2:18">
      <c r="B135" s="190">
        <f t="shared" si="12"/>
        <v>45</v>
      </c>
      <c r="C135" s="141"/>
      <c r="D135" s="141"/>
      <c r="E135" s="145" t="s">
        <v>240</v>
      </c>
      <c r="F135" s="172">
        <v>640</v>
      </c>
      <c r="G135" s="225" t="s">
        <v>318</v>
      </c>
      <c r="H135" s="404">
        <v>60000</v>
      </c>
      <c r="I135" s="143"/>
      <c r="J135" s="393"/>
      <c r="K135" s="143"/>
      <c r="L135" s="168">
        <f t="shared" si="15"/>
        <v>60000</v>
      </c>
      <c r="N135" s="404"/>
      <c r="O135" s="143"/>
      <c r="P135" s="393"/>
      <c r="Q135" s="143"/>
      <c r="R135" s="168">
        <f t="shared" si="13"/>
        <v>60000</v>
      </c>
    </row>
    <row r="136" spans="2:18">
      <c r="B136" s="190">
        <f t="shared" si="12"/>
        <v>46</v>
      </c>
      <c r="C136" s="141"/>
      <c r="D136" s="141"/>
      <c r="E136" s="145" t="s">
        <v>614</v>
      </c>
      <c r="F136" s="167">
        <v>650</v>
      </c>
      <c r="G136" s="225" t="s">
        <v>613</v>
      </c>
      <c r="H136" s="404">
        <v>404050</v>
      </c>
      <c r="I136" s="143"/>
      <c r="J136" s="393"/>
      <c r="K136" s="143"/>
      <c r="L136" s="168">
        <f t="shared" si="15"/>
        <v>404050</v>
      </c>
      <c r="N136" s="404"/>
      <c r="O136" s="143"/>
      <c r="P136" s="393"/>
      <c r="Q136" s="143"/>
      <c r="R136" s="168">
        <f t="shared" si="13"/>
        <v>404050</v>
      </c>
    </row>
    <row r="137" spans="2:18" ht="15.75">
      <c r="B137" s="190">
        <f t="shared" si="12"/>
        <v>47</v>
      </c>
      <c r="C137" s="25">
        <v>6</v>
      </c>
      <c r="D137" s="138" t="s">
        <v>241</v>
      </c>
      <c r="E137" s="26"/>
      <c r="F137" s="26"/>
      <c r="G137" s="216"/>
      <c r="H137" s="433">
        <f>SUM(H138:H139)</f>
        <v>7000</v>
      </c>
      <c r="I137" s="94"/>
      <c r="J137" s="395">
        <v>0</v>
      </c>
      <c r="K137" s="94"/>
      <c r="L137" s="388">
        <f t="shared" si="15"/>
        <v>7000</v>
      </c>
      <c r="N137" s="433"/>
      <c r="O137" s="94"/>
      <c r="P137" s="395"/>
      <c r="Q137" s="94"/>
      <c r="R137" s="388">
        <f t="shared" si="13"/>
        <v>7000</v>
      </c>
    </row>
    <row r="138" spans="2:18">
      <c r="B138" s="190">
        <f t="shared" si="12"/>
        <v>48</v>
      </c>
      <c r="C138" s="146"/>
      <c r="D138" s="146"/>
      <c r="E138" s="147" t="s">
        <v>240</v>
      </c>
      <c r="F138" s="147">
        <v>631</v>
      </c>
      <c r="G138" s="228" t="s">
        <v>520</v>
      </c>
      <c r="H138" s="393">
        <v>2500</v>
      </c>
      <c r="I138" s="143"/>
      <c r="J138" s="393"/>
      <c r="K138" s="143"/>
      <c r="L138" s="151">
        <f t="shared" si="15"/>
        <v>2500</v>
      </c>
      <c r="N138" s="393"/>
      <c r="O138" s="143"/>
      <c r="P138" s="393"/>
      <c r="Q138" s="143"/>
      <c r="R138" s="151">
        <f t="shared" si="13"/>
        <v>2500</v>
      </c>
    </row>
    <row r="139" spans="2:18">
      <c r="B139" s="190">
        <f t="shared" si="12"/>
        <v>49</v>
      </c>
      <c r="C139" s="141"/>
      <c r="D139" s="141"/>
      <c r="E139" s="147" t="s">
        <v>448</v>
      </c>
      <c r="F139" s="145">
        <v>637</v>
      </c>
      <c r="G139" s="217" t="s">
        <v>521</v>
      </c>
      <c r="H139" s="393">
        <v>4500</v>
      </c>
      <c r="I139" s="166"/>
      <c r="J139" s="393"/>
      <c r="K139" s="166"/>
      <c r="L139" s="151">
        <f t="shared" si="15"/>
        <v>4500</v>
      </c>
      <c r="N139" s="393"/>
      <c r="O139" s="166"/>
      <c r="P139" s="393"/>
      <c r="Q139" s="166"/>
      <c r="R139" s="151">
        <f t="shared" si="13"/>
        <v>4500</v>
      </c>
    </row>
    <row r="140" spans="2:18" ht="15.75">
      <c r="B140" s="190">
        <f t="shared" si="12"/>
        <v>50</v>
      </c>
      <c r="C140" s="25">
        <v>7</v>
      </c>
      <c r="D140" s="138" t="s">
        <v>134</v>
      </c>
      <c r="E140" s="26"/>
      <c r="F140" s="26"/>
      <c r="G140" s="216"/>
      <c r="H140" s="433">
        <f>H141+H142+H143+H144</f>
        <v>80000</v>
      </c>
      <c r="I140" s="94"/>
      <c r="J140" s="395">
        <f>SUM(J141:J147)</f>
        <v>55950</v>
      </c>
      <c r="K140" s="94"/>
      <c r="L140" s="388">
        <f t="shared" si="15"/>
        <v>135950</v>
      </c>
      <c r="N140" s="433"/>
      <c r="O140" s="94"/>
      <c r="P140" s="395"/>
      <c r="Q140" s="94"/>
      <c r="R140" s="388">
        <f t="shared" si="13"/>
        <v>135950</v>
      </c>
    </row>
    <row r="141" spans="2:18">
      <c r="B141" s="190">
        <f t="shared" si="12"/>
        <v>51</v>
      </c>
      <c r="C141" s="141"/>
      <c r="D141" s="141"/>
      <c r="E141" s="145" t="s">
        <v>240</v>
      </c>
      <c r="F141" s="145">
        <v>632</v>
      </c>
      <c r="G141" s="217" t="s">
        <v>522</v>
      </c>
      <c r="H141" s="393">
        <v>4700</v>
      </c>
      <c r="I141" s="143"/>
      <c r="J141" s="393"/>
      <c r="K141" s="143"/>
      <c r="L141" s="151">
        <f t="shared" si="15"/>
        <v>4700</v>
      </c>
      <c r="N141" s="393"/>
      <c r="O141" s="143"/>
      <c r="P141" s="393"/>
      <c r="Q141" s="143"/>
      <c r="R141" s="151">
        <f t="shared" si="13"/>
        <v>4700</v>
      </c>
    </row>
    <row r="142" spans="2:18">
      <c r="B142" s="190">
        <f t="shared" si="12"/>
        <v>52</v>
      </c>
      <c r="C142" s="141"/>
      <c r="D142" s="141"/>
      <c r="E142" s="145" t="s">
        <v>240</v>
      </c>
      <c r="F142" s="145">
        <v>633</v>
      </c>
      <c r="G142" s="217" t="s">
        <v>523</v>
      </c>
      <c r="H142" s="393">
        <v>19000</v>
      </c>
      <c r="I142" s="143"/>
      <c r="J142" s="393"/>
      <c r="K142" s="143"/>
      <c r="L142" s="151">
        <f t="shared" si="15"/>
        <v>19000</v>
      </c>
      <c r="N142" s="393"/>
      <c r="O142" s="143"/>
      <c r="P142" s="393"/>
      <c r="Q142" s="143"/>
      <c r="R142" s="151">
        <f t="shared" si="13"/>
        <v>19000</v>
      </c>
    </row>
    <row r="143" spans="2:18">
      <c r="B143" s="190">
        <f t="shared" si="12"/>
        <v>53</v>
      </c>
      <c r="C143" s="141"/>
      <c r="D143" s="141"/>
      <c r="E143" s="145" t="s">
        <v>240</v>
      </c>
      <c r="F143" s="145">
        <v>635</v>
      </c>
      <c r="G143" s="217" t="s">
        <v>524</v>
      </c>
      <c r="H143" s="393">
        <v>51600</v>
      </c>
      <c r="I143" s="143"/>
      <c r="J143" s="393"/>
      <c r="K143" s="143"/>
      <c r="L143" s="151">
        <f t="shared" si="15"/>
        <v>51600</v>
      </c>
      <c r="N143" s="393"/>
      <c r="O143" s="143"/>
      <c r="P143" s="393"/>
      <c r="Q143" s="143"/>
      <c r="R143" s="151">
        <f t="shared" si="13"/>
        <v>51600</v>
      </c>
    </row>
    <row r="144" spans="2:18">
      <c r="B144" s="190">
        <f t="shared" si="12"/>
        <v>54</v>
      </c>
      <c r="C144" s="141"/>
      <c r="D144" s="141"/>
      <c r="E144" s="145" t="s">
        <v>240</v>
      </c>
      <c r="F144" s="145">
        <v>637</v>
      </c>
      <c r="G144" s="217" t="s">
        <v>678</v>
      </c>
      <c r="H144" s="393">
        <v>4700</v>
      </c>
      <c r="I144" s="143"/>
      <c r="J144" s="393"/>
      <c r="K144" s="143"/>
      <c r="L144" s="151">
        <f t="shared" si="15"/>
        <v>4700</v>
      </c>
      <c r="N144" s="393"/>
      <c r="O144" s="143"/>
      <c r="P144" s="393"/>
      <c r="Q144" s="143"/>
      <c r="R144" s="151">
        <f t="shared" si="13"/>
        <v>4700</v>
      </c>
    </row>
    <row r="145" spans="2:18">
      <c r="B145" s="190">
        <f t="shared" si="12"/>
        <v>55</v>
      </c>
      <c r="C145" s="141"/>
      <c r="D145" s="141"/>
      <c r="E145" s="145"/>
      <c r="F145" s="145"/>
      <c r="G145" s="612"/>
      <c r="H145" s="393"/>
      <c r="I145" s="143"/>
      <c r="J145" s="393"/>
      <c r="K145" s="143"/>
      <c r="L145" s="151"/>
      <c r="N145" s="393"/>
      <c r="O145" s="143"/>
      <c r="P145" s="393"/>
      <c r="Q145" s="143"/>
      <c r="R145" s="151"/>
    </row>
    <row r="146" spans="2:18">
      <c r="B146" s="190">
        <f t="shared" si="12"/>
        <v>56</v>
      </c>
      <c r="C146" s="141"/>
      <c r="D146" s="141"/>
      <c r="E146" s="145" t="s">
        <v>240</v>
      </c>
      <c r="F146" s="145">
        <v>711</v>
      </c>
      <c r="G146" s="217" t="s">
        <v>710</v>
      </c>
      <c r="H146" s="393"/>
      <c r="I146" s="143"/>
      <c r="J146" s="393">
        <v>40950</v>
      </c>
      <c r="K146" s="143"/>
      <c r="L146" s="151">
        <f t="shared" ref="L146:L151" si="16">H146+J146</f>
        <v>40950</v>
      </c>
      <c r="N146" s="393"/>
      <c r="O146" s="143"/>
      <c r="P146" s="393"/>
      <c r="Q146" s="143"/>
      <c r="R146" s="151">
        <f t="shared" si="13"/>
        <v>40950</v>
      </c>
    </row>
    <row r="147" spans="2:18">
      <c r="B147" s="190">
        <f t="shared" si="12"/>
        <v>57</v>
      </c>
      <c r="C147" s="141"/>
      <c r="D147" s="141"/>
      <c r="E147" s="145" t="s">
        <v>240</v>
      </c>
      <c r="F147" s="145">
        <v>711</v>
      </c>
      <c r="G147" s="217" t="s">
        <v>711</v>
      </c>
      <c r="H147" s="393"/>
      <c r="I147" s="143"/>
      <c r="J147" s="393">
        <v>15000</v>
      </c>
      <c r="K147" s="143"/>
      <c r="L147" s="151">
        <f t="shared" si="16"/>
        <v>15000</v>
      </c>
      <c r="N147" s="393"/>
      <c r="O147" s="143"/>
      <c r="P147" s="393"/>
      <c r="Q147" s="143"/>
      <c r="R147" s="151">
        <f t="shared" si="13"/>
        <v>15000</v>
      </c>
    </row>
    <row r="148" spans="2:18" ht="15.75">
      <c r="B148" s="190">
        <f t="shared" si="12"/>
        <v>58</v>
      </c>
      <c r="C148" s="25">
        <v>8</v>
      </c>
      <c r="D148" s="138" t="s">
        <v>135</v>
      </c>
      <c r="E148" s="26"/>
      <c r="F148" s="26"/>
      <c r="G148" s="216"/>
      <c r="H148" s="433">
        <f>SUM(H149:H151)</f>
        <v>27000</v>
      </c>
      <c r="I148" s="94"/>
      <c r="J148" s="395">
        <f>SUM(J149:J151)</f>
        <v>0</v>
      </c>
      <c r="K148" s="94"/>
      <c r="L148" s="388">
        <f t="shared" si="16"/>
        <v>27000</v>
      </c>
      <c r="N148" s="433"/>
      <c r="O148" s="94"/>
      <c r="P148" s="395"/>
      <c r="Q148" s="94"/>
      <c r="R148" s="388">
        <f t="shared" si="13"/>
        <v>27000</v>
      </c>
    </row>
    <row r="149" spans="2:18">
      <c r="B149" s="190">
        <f t="shared" si="12"/>
        <v>59</v>
      </c>
      <c r="C149" s="141"/>
      <c r="D149" s="141"/>
      <c r="E149" s="145" t="s">
        <v>240</v>
      </c>
      <c r="F149" s="145">
        <v>634</v>
      </c>
      <c r="G149" s="217" t="s">
        <v>574</v>
      </c>
      <c r="H149" s="393">
        <v>20650</v>
      </c>
      <c r="I149" s="143"/>
      <c r="J149" s="393"/>
      <c r="K149" s="143"/>
      <c r="L149" s="151">
        <f t="shared" si="16"/>
        <v>20650</v>
      </c>
      <c r="N149" s="393"/>
      <c r="O149" s="143"/>
      <c r="P149" s="393"/>
      <c r="Q149" s="143"/>
      <c r="R149" s="151">
        <f t="shared" si="13"/>
        <v>20650</v>
      </c>
    </row>
    <row r="150" spans="2:18">
      <c r="B150" s="190">
        <f t="shared" si="12"/>
        <v>60</v>
      </c>
      <c r="C150" s="141"/>
      <c r="D150" s="178"/>
      <c r="E150" s="145" t="s">
        <v>240</v>
      </c>
      <c r="F150" s="147">
        <v>634</v>
      </c>
      <c r="G150" s="217" t="s">
        <v>576</v>
      </c>
      <c r="H150" s="393">
        <v>5800</v>
      </c>
      <c r="I150" s="143"/>
      <c r="J150" s="399"/>
      <c r="K150" s="143"/>
      <c r="L150" s="179">
        <f t="shared" si="16"/>
        <v>5800</v>
      </c>
      <c r="N150" s="393"/>
      <c r="O150" s="143"/>
      <c r="P150" s="399"/>
      <c r="Q150" s="143"/>
      <c r="R150" s="151">
        <f t="shared" si="13"/>
        <v>5800</v>
      </c>
    </row>
    <row r="151" spans="2:18" ht="13.5" thickBot="1">
      <c r="B151" s="190">
        <f t="shared" si="12"/>
        <v>61</v>
      </c>
      <c r="C151" s="153"/>
      <c r="D151" s="674"/>
      <c r="E151" s="154" t="s">
        <v>240</v>
      </c>
      <c r="F151" s="154">
        <v>637</v>
      </c>
      <c r="G151" s="226" t="s">
        <v>575</v>
      </c>
      <c r="H151" s="405">
        <v>550</v>
      </c>
      <c r="I151" s="155"/>
      <c r="J151" s="405"/>
      <c r="K151" s="155"/>
      <c r="L151" s="341">
        <f t="shared" si="16"/>
        <v>550</v>
      </c>
      <c r="N151" s="405"/>
      <c r="O151" s="155"/>
      <c r="P151" s="405"/>
      <c r="Q151" s="155"/>
      <c r="R151" s="151">
        <f t="shared" si="13"/>
        <v>550</v>
      </c>
    </row>
    <row r="176" spans="2:12" ht="27.75" thickBot="1">
      <c r="B176" s="277" t="s">
        <v>211</v>
      </c>
      <c r="C176" s="277"/>
      <c r="D176" s="277"/>
      <c r="E176" s="277"/>
      <c r="F176" s="277"/>
      <c r="G176" s="277"/>
      <c r="H176" s="277"/>
      <c r="I176" s="277"/>
      <c r="J176" s="277"/>
      <c r="K176" s="277"/>
      <c r="L176" s="277"/>
    </row>
    <row r="177" spans="2:18" ht="15" thickBot="1">
      <c r="B177" s="882" t="s">
        <v>540</v>
      </c>
      <c r="C177" s="883"/>
      <c r="D177" s="883"/>
      <c r="E177" s="883"/>
      <c r="F177" s="883"/>
      <c r="G177" s="883"/>
      <c r="H177" s="883"/>
      <c r="I177" s="883"/>
      <c r="J177" s="883"/>
      <c r="K177" s="131"/>
      <c r="L177" s="884" t="s">
        <v>732</v>
      </c>
      <c r="N177" s="873" t="s">
        <v>767</v>
      </c>
      <c r="O177" s="739"/>
      <c r="P177" s="876" t="s">
        <v>768</v>
      </c>
      <c r="Q177" s="740"/>
      <c r="R177" s="879" t="s">
        <v>769</v>
      </c>
    </row>
    <row r="178" spans="2:18" ht="15" thickTop="1">
      <c r="B178" s="24"/>
      <c r="C178" s="887" t="s">
        <v>513</v>
      </c>
      <c r="D178" s="887" t="s">
        <v>512</v>
      </c>
      <c r="E178" s="887" t="s">
        <v>510</v>
      </c>
      <c r="F178" s="887" t="s">
        <v>511</v>
      </c>
      <c r="G178" s="368" t="s">
        <v>3</v>
      </c>
      <c r="H178" s="889" t="s">
        <v>730</v>
      </c>
      <c r="I178" s="84"/>
      <c r="J178" s="891" t="s">
        <v>731</v>
      </c>
      <c r="K178" s="84"/>
      <c r="L178" s="885"/>
      <c r="N178" s="874"/>
      <c r="O178" s="739"/>
      <c r="P178" s="877"/>
      <c r="Q178" s="740"/>
      <c r="R178" s="880"/>
    </row>
    <row r="179" spans="2:18" ht="39.75" customHeight="1" thickBot="1">
      <c r="B179" s="27"/>
      <c r="C179" s="888"/>
      <c r="D179" s="888"/>
      <c r="E179" s="888"/>
      <c r="F179" s="888"/>
      <c r="G179" s="214"/>
      <c r="H179" s="890"/>
      <c r="I179" s="84"/>
      <c r="J179" s="892"/>
      <c r="K179" s="84"/>
      <c r="L179" s="886"/>
      <c r="N179" s="875"/>
      <c r="O179" s="739"/>
      <c r="P179" s="878"/>
      <c r="Q179" s="740"/>
      <c r="R179" s="881"/>
    </row>
    <row r="180" spans="2:18" ht="19.5" thickTop="1" thickBot="1">
      <c r="B180" s="190">
        <v>1</v>
      </c>
      <c r="C180" s="136" t="s">
        <v>212</v>
      </c>
      <c r="D180" s="116"/>
      <c r="E180" s="116"/>
      <c r="F180" s="116"/>
      <c r="G180" s="227"/>
      <c r="H180" s="434">
        <f>H181+H185+H195+H204+H214+H224+H231+H240</f>
        <v>414445</v>
      </c>
      <c r="I180" s="118"/>
      <c r="J180" s="220">
        <f>J181+J185+J195+J204+J214+J224+J231+J240</f>
        <v>260419</v>
      </c>
      <c r="K180" s="118"/>
      <c r="L180" s="387">
        <f t="shared" ref="L180:L240" si="17">H180+J180</f>
        <v>674864</v>
      </c>
      <c r="N180" s="741">
        <f>N181+N185+N195+N204+N214+N224+N231+N240</f>
        <v>0</v>
      </c>
      <c r="O180" s="278"/>
      <c r="P180" s="742">
        <f>P181+P185+P195+P204+P214+P224+P231+P240</f>
        <v>0</v>
      </c>
      <c r="R180" s="743">
        <f>H180+J180+N180+P180</f>
        <v>674864</v>
      </c>
    </row>
    <row r="181" spans="2:18" ht="16.5" thickTop="1">
      <c r="B181" s="190">
        <f t="shared" ref="B181:B214" si="18">B180+1</f>
        <v>2</v>
      </c>
      <c r="C181" s="25">
        <v>1</v>
      </c>
      <c r="D181" s="138" t="s">
        <v>103</v>
      </c>
      <c r="E181" s="26"/>
      <c r="F181" s="26"/>
      <c r="G181" s="216"/>
      <c r="H181" s="433">
        <f>SUM(H182:H184)</f>
        <v>25000</v>
      </c>
      <c r="I181" s="94"/>
      <c r="J181" s="409"/>
      <c r="K181" s="94"/>
      <c r="L181" s="388">
        <f t="shared" si="17"/>
        <v>25000</v>
      </c>
      <c r="N181" s="433"/>
      <c r="O181" s="94"/>
      <c r="P181" s="409"/>
      <c r="Q181" s="94"/>
      <c r="R181" s="388">
        <f t="shared" ref="R181:R240" si="19">H181+J181+N181+P181</f>
        <v>25000</v>
      </c>
    </row>
    <row r="182" spans="2:18">
      <c r="B182" s="190">
        <f t="shared" si="18"/>
        <v>3</v>
      </c>
      <c r="C182" s="141"/>
      <c r="D182" s="142"/>
      <c r="E182" s="142" t="s">
        <v>271</v>
      </c>
      <c r="F182" s="142" t="s">
        <v>215</v>
      </c>
      <c r="G182" s="217" t="s">
        <v>264</v>
      </c>
      <c r="H182" s="397">
        <v>2500</v>
      </c>
      <c r="I182" s="143"/>
      <c r="J182" s="397"/>
      <c r="K182" s="143"/>
      <c r="L182" s="150">
        <f t="shared" si="17"/>
        <v>2500</v>
      </c>
      <c r="N182" s="397"/>
      <c r="O182" s="143"/>
      <c r="P182" s="397"/>
      <c r="Q182" s="143"/>
      <c r="R182" s="150">
        <f t="shared" si="19"/>
        <v>2500</v>
      </c>
    </row>
    <row r="183" spans="2:18">
      <c r="B183" s="190">
        <f t="shared" si="18"/>
        <v>4</v>
      </c>
      <c r="C183" s="141"/>
      <c r="D183" s="142"/>
      <c r="E183" s="142" t="s">
        <v>271</v>
      </c>
      <c r="F183" s="142" t="s">
        <v>203</v>
      </c>
      <c r="G183" s="217" t="s">
        <v>573</v>
      </c>
      <c r="H183" s="397">
        <v>3300</v>
      </c>
      <c r="I183" s="143"/>
      <c r="J183" s="397"/>
      <c r="K183" s="143"/>
      <c r="L183" s="150">
        <f t="shared" si="17"/>
        <v>3300</v>
      </c>
      <c r="N183" s="397"/>
      <c r="O183" s="143"/>
      <c r="P183" s="397"/>
      <c r="Q183" s="143"/>
      <c r="R183" s="150">
        <f t="shared" si="19"/>
        <v>3300</v>
      </c>
    </row>
    <row r="184" spans="2:18">
      <c r="B184" s="190">
        <f t="shared" si="18"/>
        <v>5</v>
      </c>
      <c r="C184" s="141"/>
      <c r="D184" s="142"/>
      <c r="E184" s="142" t="s">
        <v>271</v>
      </c>
      <c r="F184" s="142" t="s">
        <v>219</v>
      </c>
      <c r="G184" s="217" t="s">
        <v>612</v>
      </c>
      <c r="H184" s="397">
        <v>19200</v>
      </c>
      <c r="I184" s="143"/>
      <c r="J184" s="397"/>
      <c r="K184" s="143"/>
      <c r="L184" s="150">
        <f t="shared" si="17"/>
        <v>19200</v>
      </c>
      <c r="N184" s="397"/>
      <c r="O184" s="143"/>
      <c r="P184" s="397"/>
      <c r="Q184" s="143"/>
      <c r="R184" s="150">
        <f t="shared" si="19"/>
        <v>19200</v>
      </c>
    </row>
    <row r="185" spans="2:18" ht="15.75">
      <c r="B185" s="190">
        <f t="shared" si="18"/>
        <v>6</v>
      </c>
      <c r="C185" s="22">
        <v>2</v>
      </c>
      <c r="D185" s="137" t="s">
        <v>104</v>
      </c>
      <c r="E185" s="23"/>
      <c r="F185" s="23"/>
      <c r="G185" s="218"/>
      <c r="H185" s="430">
        <f>H186+H187+H188+H194</f>
        <v>70000</v>
      </c>
      <c r="I185" s="117"/>
      <c r="J185" s="410"/>
      <c r="K185" s="117"/>
      <c r="L185" s="389">
        <f t="shared" si="17"/>
        <v>70000</v>
      </c>
      <c r="N185" s="430"/>
      <c r="O185" s="117"/>
      <c r="P185" s="410"/>
      <c r="Q185" s="117"/>
      <c r="R185" s="388">
        <f t="shared" si="19"/>
        <v>70000</v>
      </c>
    </row>
    <row r="186" spans="2:18">
      <c r="B186" s="190">
        <f t="shared" si="18"/>
        <v>7</v>
      </c>
      <c r="C186" s="141"/>
      <c r="D186" s="141"/>
      <c r="E186" s="145" t="s">
        <v>280</v>
      </c>
      <c r="F186" s="167">
        <v>610</v>
      </c>
      <c r="G186" s="225" t="s">
        <v>262</v>
      </c>
      <c r="H186" s="404">
        <v>43200</v>
      </c>
      <c r="I186" s="143"/>
      <c r="J186" s="393"/>
      <c r="K186" s="143"/>
      <c r="L186" s="151">
        <f t="shared" si="17"/>
        <v>43200</v>
      </c>
      <c r="N186" s="404"/>
      <c r="O186" s="143"/>
      <c r="P186" s="393"/>
      <c r="Q186" s="143"/>
      <c r="R186" s="765">
        <f t="shared" si="19"/>
        <v>43200</v>
      </c>
    </row>
    <row r="187" spans="2:18">
      <c r="B187" s="190">
        <f t="shared" si="18"/>
        <v>8</v>
      </c>
      <c r="C187" s="141"/>
      <c r="D187" s="141"/>
      <c r="E187" s="145" t="s">
        <v>280</v>
      </c>
      <c r="F187" s="167">
        <v>620</v>
      </c>
      <c r="G187" s="225" t="s">
        <v>264</v>
      </c>
      <c r="H187" s="404">
        <v>16800</v>
      </c>
      <c r="I187" s="143"/>
      <c r="J187" s="393"/>
      <c r="K187" s="143"/>
      <c r="L187" s="151">
        <f t="shared" si="17"/>
        <v>16800</v>
      </c>
      <c r="N187" s="404"/>
      <c r="O187" s="143"/>
      <c r="P187" s="393"/>
      <c r="Q187" s="143"/>
      <c r="R187" s="765">
        <f t="shared" si="19"/>
        <v>16800</v>
      </c>
    </row>
    <row r="188" spans="2:18">
      <c r="B188" s="190">
        <f t="shared" si="18"/>
        <v>9</v>
      </c>
      <c r="C188" s="141"/>
      <c r="D188" s="141"/>
      <c r="E188" s="145" t="s">
        <v>280</v>
      </c>
      <c r="F188" s="167">
        <v>630</v>
      </c>
      <c r="G188" s="225" t="s">
        <v>478</v>
      </c>
      <c r="H188" s="404">
        <f>SUM(H189:H193)</f>
        <v>9800</v>
      </c>
      <c r="I188" s="143"/>
      <c r="J188" s="393"/>
      <c r="K188" s="143"/>
      <c r="L188" s="151">
        <f t="shared" si="17"/>
        <v>9800</v>
      </c>
      <c r="N188" s="404"/>
      <c r="O188" s="143"/>
      <c r="P188" s="393"/>
      <c r="Q188" s="143"/>
      <c r="R188" s="765">
        <f t="shared" si="19"/>
        <v>9800</v>
      </c>
    </row>
    <row r="189" spans="2:18">
      <c r="B189" s="190">
        <f t="shared" si="18"/>
        <v>10</v>
      </c>
      <c r="C189" s="141"/>
      <c r="D189" s="141"/>
      <c r="E189" s="145"/>
      <c r="F189" s="145">
        <v>631</v>
      </c>
      <c r="G189" s="217" t="s">
        <v>307</v>
      </c>
      <c r="H189" s="393">
        <v>200</v>
      </c>
      <c r="I189" s="143"/>
      <c r="J189" s="393"/>
      <c r="K189" s="143"/>
      <c r="L189" s="151">
        <f t="shared" si="17"/>
        <v>200</v>
      </c>
      <c r="N189" s="393"/>
      <c r="O189" s="143"/>
      <c r="P189" s="393"/>
      <c r="Q189" s="143"/>
      <c r="R189" s="150">
        <f t="shared" si="19"/>
        <v>200</v>
      </c>
    </row>
    <row r="190" spans="2:18">
      <c r="B190" s="190">
        <f t="shared" si="18"/>
        <v>11</v>
      </c>
      <c r="C190" s="141"/>
      <c r="D190" s="141"/>
      <c r="E190" s="145"/>
      <c r="F190" s="145">
        <v>632</v>
      </c>
      <c r="G190" s="217" t="s">
        <v>283</v>
      </c>
      <c r="H190" s="393">
        <v>1600</v>
      </c>
      <c r="I190" s="143"/>
      <c r="J190" s="393"/>
      <c r="K190" s="143"/>
      <c r="L190" s="151">
        <f t="shared" si="17"/>
        <v>1600</v>
      </c>
      <c r="N190" s="393"/>
      <c r="O190" s="143"/>
      <c r="P190" s="393"/>
      <c r="Q190" s="143"/>
      <c r="R190" s="150">
        <f t="shared" si="19"/>
        <v>1600</v>
      </c>
    </row>
    <row r="191" spans="2:18">
      <c r="B191" s="190">
        <f t="shared" si="18"/>
        <v>12</v>
      </c>
      <c r="C191" s="141"/>
      <c r="D191" s="141"/>
      <c r="E191" s="145"/>
      <c r="F191" s="145">
        <v>633</v>
      </c>
      <c r="G191" s="217" t="s">
        <v>251</v>
      </c>
      <c r="H191" s="393">
        <v>3500</v>
      </c>
      <c r="I191" s="143"/>
      <c r="J191" s="393"/>
      <c r="K191" s="143"/>
      <c r="L191" s="151">
        <f t="shared" si="17"/>
        <v>3500</v>
      </c>
      <c r="N191" s="393"/>
      <c r="O191" s="143"/>
      <c r="P191" s="393"/>
      <c r="Q191" s="143"/>
      <c r="R191" s="150">
        <f t="shared" si="19"/>
        <v>3500</v>
      </c>
    </row>
    <row r="192" spans="2:18">
      <c r="B192" s="190">
        <f t="shared" si="18"/>
        <v>13</v>
      </c>
      <c r="C192" s="141"/>
      <c r="D192" s="141"/>
      <c r="E192" s="145"/>
      <c r="F192" s="145">
        <v>635</v>
      </c>
      <c r="G192" s="217" t="s">
        <v>266</v>
      </c>
      <c r="H192" s="393">
        <v>300</v>
      </c>
      <c r="I192" s="143"/>
      <c r="J192" s="393"/>
      <c r="K192" s="143"/>
      <c r="L192" s="151">
        <f t="shared" si="17"/>
        <v>300</v>
      </c>
      <c r="N192" s="393"/>
      <c r="O192" s="143"/>
      <c r="P192" s="393"/>
      <c r="Q192" s="143"/>
      <c r="R192" s="150">
        <f t="shared" si="19"/>
        <v>300</v>
      </c>
    </row>
    <row r="193" spans="2:18">
      <c r="B193" s="190">
        <f t="shared" si="18"/>
        <v>14</v>
      </c>
      <c r="C193" s="141"/>
      <c r="D193" s="141"/>
      <c r="E193" s="145"/>
      <c r="F193" s="145">
        <v>637</v>
      </c>
      <c r="G193" s="217" t="s">
        <v>252</v>
      </c>
      <c r="H193" s="393">
        <v>4200</v>
      </c>
      <c r="I193" s="143"/>
      <c r="J193" s="393"/>
      <c r="K193" s="143"/>
      <c r="L193" s="151">
        <f t="shared" si="17"/>
        <v>4200</v>
      </c>
      <c r="N193" s="393"/>
      <c r="O193" s="143"/>
      <c r="P193" s="393"/>
      <c r="Q193" s="143"/>
      <c r="R193" s="150">
        <f t="shared" si="19"/>
        <v>4200</v>
      </c>
    </row>
    <row r="194" spans="2:18">
      <c r="B194" s="190">
        <f t="shared" si="18"/>
        <v>15</v>
      </c>
      <c r="C194" s="141"/>
      <c r="D194" s="178"/>
      <c r="E194" s="145" t="s">
        <v>280</v>
      </c>
      <c r="F194" s="167">
        <v>640</v>
      </c>
      <c r="G194" s="225" t="s">
        <v>273</v>
      </c>
      <c r="H194" s="399">
        <v>200</v>
      </c>
      <c r="I194" s="143"/>
      <c r="J194" s="399"/>
      <c r="K194" s="143"/>
      <c r="L194" s="179">
        <f t="shared" si="17"/>
        <v>200</v>
      </c>
      <c r="N194" s="399"/>
      <c r="O194" s="143"/>
      <c r="P194" s="399"/>
      <c r="Q194" s="143"/>
      <c r="R194" s="765">
        <f t="shared" si="19"/>
        <v>200</v>
      </c>
    </row>
    <row r="195" spans="2:18" ht="15.75">
      <c r="B195" s="190">
        <f t="shared" si="18"/>
        <v>16</v>
      </c>
      <c r="C195" s="25">
        <v>3</v>
      </c>
      <c r="D195" s="138" t="s">
        <v>137</v>
      </c>
      <c r="E195" s="26"/>
      <c r="F195" s="26"/>
      <c r="G195" s="216"/>
      <c r="H195" s="430">
        <f>H196+H197+H198</f>
        <v>143500</v>
      </c>
      <c r="I195" s="94"/>
      <c r="J195" s="409"/>
      <c r="K195" s="94"/>
      <c r="L195" s="388">
        <f t="shared" si="17"/>
        <v>143500</v>
      </c>
      <c r="N195" s="430"/>
      <c r="O195" s="94"/>
      <c r="P195" s="409"/>
      <c r="Q195" s="94"/>
      <c r="R195" s="388">
        <f t="shared" si="19"/>
        <v>143500</v>
      </c>
    </row>
    <row r="196" spans="2:18">
      <c r="B196" s="190">
        <f t="shared" si="18"/>
        <v>17</v>
      </c>
      <c r="C196" s="146"/>
      <c r="D196" s="146"/>
      <c r="E196" s="145" t="s">
        <v>240</v>
      </c>
      <c r="F196" s="167">
        <v>610</v>
      </c>
      <c r="G196" s="225" t="s">
        <v>262</v>
      </c>
      <c r="H196" s="626">
        <v>94000</v>
      </c>
      <c r="I196" s="143"/>
      <c r="J196" s="393"/>
      <c r="K196" s="143"/>
      <c r="L196" s="168">
        <f t="shared" si="17"/>
        <v>94000</v>
      </c>
      <c r="N196" s="626"/>
      <c r="O196" s="143"/>
      <c r="P196" s="393"/>
      <c r="Q196" s="143"/>
      <c r="R196" s="765">
        <f t="shared" si="19"/>
        <v>94000</v>
      </c>
    </row>
    <row r="197" spans="2:18">
      <c r="B197" s="190">
        <f t="shared" si="18"/>
        <v>18</v>
      </c>
      <c r="C197" s="141"/>
      <c r="D197" s="141"/>
      <c r="E197" s="145" t="s">
        <v>240</v>
      </c>
      <c r="F197" s="167">
        <v>620</v>
      </c>
      <c r="G197" s="225" t="s">
        <v>264</v>
      </c>
      <c r="H197" s="626">
        <v>36000</v>
      </c>
      <c r="I197" s="143"/>
      <c r="J197" s="393"/>
      <c r="K197" s="143"/>
      <c r="L197" s="168">
        <f t="shared" si="17"/>
        <v>36000</v>
      </c>
      <c r="N197" s="626"/>
      <c r="O197" s="143"/>
      <c r="P197" s="393"/>
      <c r="Q197" s="143"/>
      <c r="R197" s="765">
        <f t="shared" si="19"/>
        <v>36000</v>
      </c>
    </row>
    <row r="198" spans="2:18">
      <c r="B198" s="190">
        <f t="shared" si="18"/>
        <v>19</v>
      </c>
      <c r="C198" s="141"/>
      <c r="D198" s="141"/>
      <c r="E198" s="145" t="s">
        <v>240</v>
      </c>
      <c r="F198" s="167">
        <v>630</v>
      </c>
      <c r="G198" s="225" t="s">
        <v>478</v>
      </c>
      <c r="H198" s="404">
        <f>SUM(H199:H203)</f>
        <v>13500</v>
      </c>
      <c r="I198" s="143"/>
      <c r="J198" s="393"/>
      <c r="K198" s="143"/>
      <c r="L198" s="168">
        <f t="shared" si="17"/>
        <v>13500</v>
      </c>
      <c r="N198" s="404"/>
      <c r="O198" s="143"/>
      <c r="P198" s="393"/>
      <c r="Q198" s="143"/>
      <c r="R198" s="765">
        <f t="shared" si="19"/>
        <v>13500</v>
      </c>
    </row>
    <row r="199" spans="2:18">
      <c r="B199" s="190">
        <f t="shared" si="18"/>
        <v>20</v>
      </c>
      <c r="C199" s="141"/>
      <c r="D199" s="141"/>
      <c r="E199" s="145"/>
      <c r="F199" s="145">
        <v>631</v>
      </c>
      <c r="G199" s="217" t="s">
        <v>307</v>
      </c>
      <c r="H199" s="393">
        <v>100</v>
      </c>
      <c r="I199" s="143"/>
      <c r="J199" s="393"/>
      <c r="K199" s="143"/>
      <c r="L199" s="151">
        <f t="shared" si="17"/>
        <v>100</v>
      </c>
      <c r="N199" s="393"/>
      <c r="O199" s="143"/>
      <c r="P199" s="393"/>
      <c r="Q199" s="143"/>
      <c r="R199" s="150">
        <f t="shared" si="19"/>
        <v>100</v>
      </c>
    </row>
    <row r="200" spans="2:18">
      <c r="B200" s="190">
        <f t="shared" si="18"/>
        <v>21</v>
      </c>
      <c r="C200" s="141"/>
      <c r="D200" s="141"/>
      <c r="E200" s="145"/>
      <c r="F200" s="145">
        <v>632</v>
      </c>
      <c r="G200" s="217" t="s">
        <v>283</v>
      </c>
      <c r="H200" s="393">
        <v>300</v>
      </c>
      <c r="I200" s="143"/>
      <c r="J200" s="393"/>
      <c r="K200" s="143"/>
      <c r="L200" s="151">
        <f t="shared" si="17"/>
        <v>300</v>
      </c>
      <c r="N200" s="393"/>
      <c r="O200" s="143"/>
      <c r="P200" s="393"/>
      <c r="Q200" s="143"/>
      <c r="R200" s="150">
        <f t="shared" si="19"/>
        <v>300</v>
      </c>
    </row>
    <row r="201" spans="2:18">
      <c r="B201" s="190">
        <f t="shared" si="18"/>
        <v>22</v>
      </c>
      <c r="C201" s="141"/>
      <c r="D201" s="141"/>
      <c r="E201" s="145"/>
      <c r="F201" s="145">
        <v>633</v>
      </c>
      <c r="G201" s="217" t="s">
        <v>437</v>
      </c>
      <c r="H201" s="393">
        <v>1900</v>
      </c>
      <c r="I201" s="143"/>
      <c r="J201" s="393"/>
      <c r="K201" s="143"/>
      <c r="L201" s="151">
        <f t="shared" si="17"/>
        <v>1900</v>
      </c>
      <c r="N201" s="393"/>
      <c r="O201" s="143"/>
      <c r="P201" s="393"/>
      <c r="Q201" s="143"/>
      <c r="R201" s="150">
        <f t="shared" si="19"/>
        <v>1900</v>
      </c>
    </row>
    <row r="202" spans="2:18">
      <c r="B202" s="190">
        <f t="shared" si="18"/>
        <v>23</v>
      </c>
      <c r="C202" s="141"/>
      <c r="D202" s="141"/>
      <c r="E202" s="145"/>
      <c r="F202" s="145">
        <v>633</v>
      </c>
      <c r="G202" s="217" t="s">
        <v>251</v>
      </c>
      <c r="H202" s="393">
        <v>4200</v>
      </c>
      <c r="I202" s="143"/>
      <c r="J202" s="393"/>
      <c r="K202" s="143"/>
      <c r="L202" s="151">
        <f t="shared" si="17"/>
        <v>4200</v>
      </c>
      <c r="N202" s="393"/>
      <c r="O202" s="143"/>
      <c r="P202" s="393"/>
      <c r="Q202" s="143"/>
      <c r="R202" s="150">
        <f t="shared" si="19"/>
        <v>4200</v>
      </c>
    </row>
    <row r="203" spans="2:18">
      <c r="B203" s="190">
        <f t="shared" si="18"/>
        <v>24</v>
      </c>
      <c r="C203" s="141"/>
      <c r="D203" s="141"/>
      <c r="E203" s="145"/>
      <c r="F203" s="145">
        <v>637</v>
      </c>
      <c r="G203" s="217" t="s">
        <v>252</v>
      </c>
      <c r="H203" s="393">
        <v>7000</v>
      </c>
      <c r="I203" s="143"/>
      <c r="J203" s="393"/>
      <c r="K203" s="143"/>
      <c r="L203" s="151">
        <f t="shared" si="17"/>
        <v>7000</v>
      </c>
      <c r="N203" s="393"/>
      <c r="O203" s="143"/>
      <c r="P203" s="393"/>
      <c r="Q203" s="143"/>
      <c r="R203" s="150">
        <f t="shared" si="19"/>
        <v>7000</v>
      </c>
    </row>
    <row r="204" spans="2:18" ht="15.75">
      <c r="B204" s="190">
        <f t="shared" si="18"/>
        <v>25</v>
      </c>
      <c r="C204" s="25">
        <v>4</v>
      </c>
      <c r="D204" s="138" t="s">
        <v>105</v>
      </c>
      <c r="E204" s="26"/>
      <c r="F204" s="26"/>
      <c r="G204" s="216"/>
      <c r="H204" s="430">
        <f>H205</f>
        <v>37910</v>
      </c>
      <c r="I204" s="94"/>
      <c r="J204" s="409"/>
      <c r="K204" s="94"/>
      <c r="L204" s="388">
        <f t="shared" si="17"/>
        <v>37910</v>
      </c>
      <c r="N204" s="430"/>
      <c r="O204" s="94"/>
      <c r="P204" s="409"/>
      <c r="Q204" s="94"/>
      <c r="R204" s="388">
        <f t="shared" si="19"/>
        <v>37910</v>
      </c>
    </row>
    <row r="205" spans="2:18">
      <c r="B205" s="190">
        <f t="shared" si="18"/>
        <v>26</v>
      </c>
      <c r="C205" s="146"/>
      <c r="D205" s="146"/>
      <c r="E205" s="253" t="s">
        <v>245</v>
      </c>
      <c r="F205" s="253"/>
      <c r="G205" s="252" t="s">
        <v>477</v>
      </c>
      <c r="H205" s="403">
        <f>H206+H207+H208+H213</f>
        <v>37910</v>
      </c>
      <c r="I205" s="143"/>
      <c r="J205" s="393"/>
      <c r="K205" s="143"/>
      <c r="L205" s="168">
        <f t="shared" si="17"/>
        <v>37910</v>
      </c>
      <c r="N205" s="403"/>
      <c r="O205" s="143"/>
      <c r="P205" s="393"/>
      <c r="Q205" s="143"/>
      <c r="R205" s="302">
        <f t="shared" si="19"/>
        <v>37910</v>
      </c>
    </row>
    <row r="206" spans="2:18">
      <c r="B206" s="190">
        <f t="shared" si="18"/>
        <v>27</v>
      </c>
      <c r="C206" s="141"/>
      <c r="D206" s="141"/>
      <c r="E206" s="145"/>
      <c r="F206" s="167">
        <v>610</v>
      </c>
      <c r="G206" s="225" t="s">
        <v>262</v>
      </c>
      <c r="H206" s="404">
        <v>18400</v>
      </c>
      <c r="I206" s="143"/>
      <c r="J206" s="393"/>
      <c r="K206" s="143"/>
      <c r="L206" s="168">
        <f t="shared" si="17"/>
        <v>18400</v>
      </c>
      <c r="N206" s="404"/>
      <c r="O206" s="143"/>
      <c r="P206" s="393"/>
      <c r="Q206" s="143"/>
      <c r="R206" s="168">
        <f t="shared" si="19"/>
        <v>18400</v>
      </c>
    </row>
    <row r="207" spans="2:18">
      <c r="B207" s="190">
        <f t="shared" si="18"/>
        <v>28</v>
      </c>
      <c r="C207" s="141"/>
      <c r="D207" s="141"/>
      <c r="E207" s="145"/>
      <c r="F207" s="167">
        <v>620</v>
      </c>
      <c r="G207" s="225" t="s">
        <v>264</v>
      </c>
      <c r="H207" s="404">
        <v>6440</v>
      </c>
      <c r="I207" s="143"/>
      <c r="J207" s="393"/>
      <c r="K207" s="143"/>
      <c r="L207" s="168">
        <f t="shared" si="17"/>
        <v>6440</v>
      </c>
      <c r="N207" s="404"/>
      <c r="O207" s="143"/>
      <c r="P207" s="393"/>
      <c r="Q207" s="143"/>
      <c r="R207" s="168">
        <f t="shared" si="19"/>
        <v>6440</v>
      </c>
    </row>
    <row r="208" spans="2:18">
      <c r="B208" s="190">
        <f t="shared" si="18"/>
        <v>29</v>
      </c>
      <c r="C208" s="141"/>
      <c r="D208" s="141"/>
      <c r="E208" s="145"/>
      <c r="F208" s="167">
        <v>630</v>
      </c>
      <c r="G208" s="225" t="s">
        <v>478</v>
      </c>
      <c r="H208" s="404">
        <f>H209+H210+H211+H212</f>
        <v>13020</v>
      </c>
      <c r="I208" s="143"/>
      <c r="J208" s="393"/>
      <c r="K208" s="143"/>
      <c r="L208" s="151">
        <f t="shared" si="17"/>
        <v>13020</v>
      </c>
      <c r="N208" s="404"/>
      <c r="O208" s="143"/>
      <c r="P208" s="393"/>
      <c r="Q208" s="143"/>
      <c r="R208" s="150">
        <f t="shared" si="19"/>
        <v>13020</v>
      </c>
    </row>
    <row r="209" spans="2:18">
      <c r="B209" s="190">
        <f t="shared" si="18"/>
        <v>30</v>
      </c>
      <c r="C209" s="141"/>
      <c r="D209" s="141"/>
      <c r="E209" s="145"/>
      <c r="F209" s="145">
        <v>632</v>
      </c>
      <c r="G209" s="217" t="s">
        <v>250</v>
      </c>
      <c r="H209" s="393">
        <v>6900</v>
      </c>
      <c r="I209" s="143"/>
      <c r="J209" s="393"/>
      <c r="K209" s="143"/>
      <c r="L209" s="151">
        <f t="shared" si="17"/>
        <v>6900</v>
      </c>
      <c r="N209" s="393"/>
      <c r="O209" s="143"/>
      <c r="P209" s="393"/>
      <c r="Q209" s="143"/>
      <c r="R209" s="150">
        <f t="shared" si="19"/>
        <v>6900</v>
      </c>
    </row>
    <row r="210" spans="2:18">
      <c r="B210" s="190">
        <f t="shared" si="18"/>
        <v>31</v>
      </c>
      <c r="C210" s="141"/>
      <c r="D210" s="141"/>
      <c r="E210" s="145"/>
      <c r="F210" s="145">
        <v>633</v>
      </c>
      <c r="G210" s="217" t="s">
        <v>251</v>
      </c>
      <c r="H210" s="393">
        <v>2620</v>
      </c>
      <c r="I210" s="143"/>
      <c r="J210" s="393"/>
      <c r="K210" s="143"/>
      <c r="L210" s="151">
        <f t="shared" si="17"/>
        <v>2620</v>
      </c>
      <c r="N210" s="393"/>
      <c r="O210" s="143"/>
      <c r="P210" s="393"/>
      <c r="Q210" s="143"/>
      <c r="R210" s="150">
        <f t="shared" si="19"/>
        <v>2620</v>
      </c>
    </row>
    <row r="211" spans="2:18">
      <c r="B211" s="190">
        <f t="shared" si="18"/>
        <v>32</v>
      </c>
      <c r="C211" s="141"/>
      <c r="D211" s="141"/>
      <c r="E211" s="145"/>
      <c r="F211" s="145">
        <v>635</v>
      </c>
      <c r="G211" s="217" t="s">
        <v>266</v>
      </c>
      <c r="H211" s="393">
        <v>500</v>
      </c>
      <c r="I211" s="143"/>
      <c r="J211" s="393"/>
      <c r="K211" s="143"/>
      <c r="L211" s="151">
        <f t="shared" si="17"/>
        <v>500</v>
      </c>
      <c r="N211" s="393"/>
      <c r="O211" s="143"/>
      <c r="P211" s="393"/>
      <c r="Q211" s="143"/>
      <c r="R211" s="150">
        <f t="shared" si="19"/>
        <v>500</v>
      </c>
    </row>
    <row r="212" spans="2:18">
      <c r="B212" s="190">
        <f t="shared" si="18"/>
        <v>33</v>
      </c>
      <c r="C212" s="141"/>
      <c r="D212" s="141"/>
      <c r="E212" s="145"/>
      <c r="F212" s="145">
        <v>637</v>
      </c>
      <c r="G212" s="217" t="s">
        <v>252</v>
      </c>
      <c r="H212" s="393">
        <v>3000</v>
      </c>
      <c r="I212" s="143"/>
      <c r="J212" s="393"/>
      <c r="K212" s="143"/>
      <c r="L212" s="151">
        <f t="shared" si="17"/>
        <v>3000</v>
      </c>
      <c r="N212" s="393"/>
      <c r="O212" s="143"/>
      <c r="P212" s="393"/>
      <c r="Q212" s="143"/>
      <c r="R212" s="150">
        <f t="shared" si="19"/>
        <v>3000</v>
      </c>
    </row>
    <row r="213" spans="2:18">
      <c r="B213" s="190">
        <f t="shared" si="18"/>
        <v>34</v>
      </c>
      <c r="C213" s="141"/>
      <c r="D213" s="147"/>
      <c r="E213" s="147"/>
      <c r="F213" s="172">
        <v>640</v>
      </c>
      <c r="G213" s="225" t="s">
        <v>318</v>
      </c>
      <c r="H213" s="473">
        <v>50</v>
      </c>
      <c r="I213" s="143"/>
      <c r="J213" s="399"/>
      <c r="K213" s="143"/>
      <c r="L213" s="544">
        <f t="shared" si="17"/>
        <v>50</v>
      </c>
      <c r="N213" s="473"/>
      <c r="O213" s="143"/>
      <c r="P213" s="399"/>
      <c r="Q213" s="143"/>
      <c r="R213" s="168">
        <f t="shared" si="19"/>
        <v>50</v>
      </c>
    </row>
    <row r="214" spans="2:18" ht="15.75">
      <c r="B214" s="190">
        <f t="shared" si="18"/>
        <v>35</v>
      </c>
      <c r="C214" s="25">
        <v>5</v>
      </c>
      <c r="D214" s="138" t="s">
        <v>138</v>
      </c>
      <c r="E214" s="26"/>
      <c r="F214" s="26"/>
      <c r="G214" s="216"/>
      <c r="H214" s="430">
        <f>H215</f>
        <v>20160</v>
      </c>
      <c r="I214" s="94"/>
      <c r="J214" s="395">
        <f>SUM(J215:J223)</f>
        <v>39700</v>
      </c>
      <c r="K214" s="94"/>
      <c r="L214" s="388">
        <f t="shared" si="17"/>
        <v>59860</v>
      </c>
      <c r="N214" s="430"/>
      <c r="O214" s="94"/>
      <c r="P214" s="395"/>
      <c r="Q214" s="94"/>
      <c r="R214" s="388">
        <f t="shared" si="19"/>
        <v>59860</v>
      </c>
    </row>
    <row r="215" spans="2:18">
      <c r="B215" s="190">
        <f>B214+1</f>
        <v>36</v>
      </c>
      <c r="C215" s="141"/>
      <c r="D215" s="141"/>
      <c r="E215" s="253" t="s">
        <v>245</v>
      </c>
      <c r="F215" s="253"/>
      <c r="G215" s="254" t="s">
        <v>476</v>
      </c>
      <c r="H215" s="403">
        <f>H216+H217+H218</f>
        <v>20160</v>
      </c>
      <c r="I215" s="143"/>
      <c r="J215" s="393"/>
      <c r="K215" s="143"/>
      <c r="L215" s="151">
        <f t="shared" si="17"/>
        <v>20160</v>
      </c>
      <c r="N215" s="403"/>
      <c r="O215" s="143"/>
      <c r="P215" s="393"/>
      <c r="Q215" s="143"/>
      <c r="R215" s="302">
        <f t="shared" si="19"/>
        <v>20160</v>
      </c>
    </row>
    <row r="216" spans="2:18">
      <c r="B216" s="190">
        <f>B215+1</f>
        <v>37</v>
      </c>
      <c r="C216" s="160"/>
      <c r="D216" s="160"/>
      <c r="E216" s="145"/>
      <c r="F216" s="167">
        <v>610</v>
      </c>
      <c r="G216" s="225" t="s">
        <v>262</v>
      </c>
      <c r="H216" s="404">
        <v>6600</v>
      </c>
      <c r="I216" s="163"/>
      <c r="J216" s="404"/>
      <c r="K216" s="163"/>
      <c r="L216" s="151">
        <f t="shared" si="17"/>
        <v>6600</v>
      </c>
      <c r="N216" s="404"/>
      <c r="O216" s="163"/>
      <c r="P216" s="404"/>
      <c r="Q216" s="163"/>
      <c r="R216" s="765">
        <f t="shared" si="19"/>
        <v>6600</v>
      </c>
    </row>
    <row r="217" spans="2:18">
      <c r="B217" s="190">
        <f>B216+1</f>
        <v>38</v>
      </c>
      <c r="C217" s="141"/>
      <c r="D217" s="141"/>
      <c r="E217" s="145"/>
      <c r="F217" s="167">
        <v>620</v>
      </c>
      <c r="G217" s="225" t="s">
        <v>264</v>
      </c>
      <c r="H217" s="404">
        <v>2310</v>
      </c>
      <c r="I217" s="143"/>
      <c r="J217" s="393"/>
      <c r="K217" s="143"/>
      <c r="L217" s="151">
        <f t="shared" si="17"/>
        <v>2310</v>
      </c>
      <c r="N217" s="404"/>
      <c r="O217" s="143"/>
      <c r="P217" s="393"/>
      <c r="Q217" s="143"/>
      <c r="R217" s="765">
        <f t="shared" si="19"/>
        <v>2310</v>
      </c>
    </row>
    <row r="218" spans="2:18">
      <c r="B218" s="190">
        <f>B217+1</f>
        <v>39</v>
      </c>
      <c r="C218" s="141"/>
      <c r="D218" s="141"/>
      <c r="E218" s="147"/>
      <c r="F218" s="236">
        <v>630</v>
      </c>
      <c r="G218" s="225" t="s">
        <v>478</v>
      </c>
      <c r="H218" s="404">
        <f>SUM(H219:H222)</f>
        <v>11250</v>
      </c>
      <c r="I218" s="143"/>
      <c r="J218" s="393"/>
      <c r="K218" s="143"/>
      <c r="L218" s="151">
        <f t="shared" si="17"/>
        <v>11250</v>
      </c>
      <c r="N218" s="404"/>
      <c r="O218" s="143"/>
      <c r="P218" s="393"/>
      <c r="Q218" s="143"/>
      <c r="R218" s="150">
        <f t="shared" si="19"/>
        <v>11250</v>
      </c>
    </row>
    <row r="219" spans="2:18">
      <c r="B219" s="190">
        <f>B218+1</f>
        <v>40</v>
      </c>
      <c r="C219" s="141"/>
      <c r="D219" s="141"/>
      <c r="E219" s="145"/>
      <c r="F219" s="145">
        <v>632</v>
      </c>
      <c r="G219" s="217" t="s">
        <v>250</v>
      </c>
      <c r="H219" s="399">
        <v>3000</v>
      </c>
      <c r="I219" s="143"/>
      <c r="J219" s="393"/>
      <c r="K219" s="143"/>
      <c r="L219" s="151">
        <f t="shared" si="17"/>
        <v>3000</v>
      </c>
      <c r="N219" s="399"/>
      <c r="O219" s="143"/>
      <c r="P219" s="393"/>
      <c r="Q219" s="143"/>
      <c r="R219" s="150">
        <f t="shared" si="19"/>
        <v>3000</v>
      </c>
    </row>
    <row r="220" spans="2:18">
      <c r="B220" s="190">
        <f t="shared" ref="B220:B240" si="20">B219+1</f>
        <v>41</v>
      </c>
      <c r="C220" s="141"/>
      <c r="D220" s="141"/>
      <c r="E220" s="145"/>
      <c r="F220" s="145">
        <v>633</v>
      </c>
      <c r="G220" s="217" t="s">
        <v>251</v>
      </c>
      <c r="H220" s="393">
        <v>500</v>
      </c>
      <c r="I220" s="143"/>
      <c r="J220" s="393"/>
      <c r="K220" s="143"/>
      <c r="L220" s="151">
        <f t="shared" si="17"/>
        <v>500</v>
      </c>
      <c r="N220" s="393"/>
      <c r="O220" s="143"/>
      <c r="P220" s="393"/>
      <c r="Q220" s="143"/>
      <c r="R220" s="150">
        <f t="shared" si="19"/>
        <v>500</v>
      </c>
    </row>
    <row r="221" spans="2:18">
      <c r="B221" s="190">
        <f t="shared" si="20"/>
        <v>42</v>
      </c>
      <c r="C221" s="141"/>
      <c r="D221" s="141"/>
      <c r="E221" s="145"/>
      <c r="F221" s="145">
        <v>635</v>
      </c>
      <c r="G221" s="217" t="s">
        <v>266</v>
      </c>
      <c r="H221" s="393">
        <v>50</v>
      </c>
      <c r="I221" s="143"/>
      <c r="J221" s="393"/>
      <c r="K221" s="143"/>
      <c r="L221" s="151">
        <f t="shared" si="17"/>
        <v>50</v>
      </c>
      <c r="N221" s="393"/>
      <c r="O221" s="143"/>
      <c r="P221" s="393"/>
      <c r="Q221" s="143"/>
      <c r="R221" s="150">
        <f t="shared" si="19"/>
        <v>50</v>
      </c>
    </row>
    <row r="222" spans="2:18">
      <c r="B222" s="190">
        <f t="shared" si="20"/>
        <v>43</v>
      </c>
      <c r="C222" s="141"/>
      <c r="D222" s="141"/>
      <c r="E222" s="145"/>
      <c r="F222" s="145">
        <v>637</v>
      </c>
      <c r="G222" s="217" t="s">
        <v>252</v>
      </c>
      <c r="H222" s="393">
        <v>7700</v>
      </c>
      <c r="I222" s="143"/>
      <c r="J222" s="393"/>
      <c r="K222" s="143"/>
      <c r="L222" s="151">
        <f t="shared" si="17"/>
        <v>7700</v>
      </c>
      <c r="N222" s="393"/>
      <c r="O222" s="143"/>
      <c r="P222" s="393"/>
      <c r="Q222" s="143"/>
      <c r="R222" s="150">
        <f t="shared" si="19"/>
        <v>7700</v>
      </c>
    </row>
    <row r="223" spans="2:18">
      <c r="B223" s="190">
        <f t="shared" si="20"/>
        <v>44</v>
      </c>
      <c r="C223" s="141"/>
      <c r="D223" s="141"/>
      <c r="E223" s="145"/>
      <c r="F223" s="145">
        <v>717</v>
      </c>
      <c r="G223" s="217" t="s">
        <v>539</v>
      </c>
      <c r="H223" s="393"/>
      <c r="I223" s="143"/>
      <c r="J223" s="393">
        <v>39700</v>
      </c>
      <c r="K223" s="143"/>
      <c r="L223" s="151">
        <f t="shared" si="17"/>
        <v>39700</v>
      </c>
      <c r="N223" s="393"/>
      <c r="O223" s="143"/>
      <c r="P223" s="393"/>
      <c r="Q223" s="143"/>
      <c r="R223" s="150">
        <f t="shared" si="19"/>
        <v>39700</v>
      </c>
    </row>
    <row r="224" spans="2:18" ht="15.75">
      <c r="B224" s="190">
        <f t="shared" si="20"/>
        <v>45</v>
      </c>
      <c r="C224" s="25">
        <v>6</v>
      </c>
      <c r="D224" s="138" t="s">
        <v>164</v>
      </c>
      <c r="E224" s="26"/>
      <c r="F224" s="26"/>
      <c r="G224" s="216"/>
      <c r="H224" s="433">
        <f>SUM(H225:H227)</f>
        <v>115000</v>
      </c>
      <c r="I224" s="94"/>
      <c r="J224" s="395">
        <f>SUM(J225:J230)</f>
        <v>220719</v>
      </c>
      <c r="K224" s="94"/>
      <c r="L224" s="388">
        <f t="shared" si="17"/>
        <v>335719</v>
      </c>
      <c r="N224" s="433"/>
      <c r="O224" s="94"/>
      <c r="P224" s="395"/>
      <c r="Q224" s="94"/>
      <c r="R224" s="388">
        <f t="shared" si="19"/>
        <v>335719</v>
      </c>
    </row>
    <row r="225" spans="2:18">
      <c r="B225" s="190">
        <f t="shared" si="20"/>
        <v>46</v>
      </c>
      <c r="C225" s="141"/>
      <c r="D225" s="141"/>
      <c r="E225" s="147" t="s">
        <v>288</v>
      </c>
      <c r="F225" s="145">
        <v>632</v>
      </c>
      <c r="G225" s="217" t="s">
        <v>525</v>
      </c>
      <c r="H225" s="393">
        <v>34000</v>
      </c>
      <c r="I225" s="143"/>
      <c r="J225" s="393"/>
      <c r="K225" s="143"/>
      <c r="L225" s="151">
        <f t="shared" si="17"/>
        <v>34000</v>
      </c>
      <c r="N225" s="393"/>
      <c r="O225" s="143"/>
      <c r="P225" s="393"/>
      <c r="Q225" s="143"/>
      <c r="R225" s="150">
        <f t="shared" si="19"/>
        <v>34000</v>
      </c>
    </row>
    <row r="226" spans="2:18">
      <c r="B226" s="190">
        <f t="shared" si="20"/>
        <v>47</v>
      </c>
      <c r="C226" s="141"/>
      <c r="D226" s="141"/>
      <c r="E226" s="147" t="s">
        <v>288</v>
      </c>
      <c r="F226" s="145">
        <v>637</v>
      </c>
      <c r="G226" s="217" t="s">
        <v>526</v>
      </c>
      <c r="H226" s="393">
        <v>80000</v>
      </c>
      <c r="I226" s="143"/>
      <c r="J226" s="393"/>
      <c r="K226" s="143"/>
      <c r="L226" s="151">
        <f t="shared" si="17"/>
        <v>80000</v>
      </c>
      <c r="N226" s="393"/>
      <c r="O226" s="143"/>
      <c r="P226" s="393"/>
      <c r="Q226" s="143"/>
      <c r="R226" s="150">
        <f t="shared" si="19"/>
        <v>80000</v>
      </c>
    </row>
    <row r="227" spans="2:18">
      <c r="B227" s="190">
        <f t="shared" si="20"/>
        <v>48</v>
      </c>
      <c r="C227" s="141"/>
      <c r="D227" s="141"/>
      <c r="E227" s="147" t="s">
        <v>288</v>
      </c>
      <c r="F227" s="145">
        <v>637</v>
      </c>
      <c r="G227" s="217" t="s">
        <v>320</v>
      </c>
      <c r="H227" s="393">
        <v>1000</v>
      </c>
      <c r="I227" s="143"/>
      <c r="J227" s="393"/>
      <c r="K227" s="143"/>
      <c r="L227" s="151">
        <f t="shared" si="17"/>
        <v>1000</v>
      </c>
      <c r="N227" s="393"/>
      <c r="O227" s="143"/>
      <c r="P227" s="393"/>
      <c r="Q227" s="143"/>
      <c r="R227" s="150">
        <f t="shared" si="19"/>
        <v>1000</v>
      </c>
    </row>
    <row r="228" spans="2:18">
      <c r="B228" s="190">
        <f t="shared" si="20"/>
        <v>49</v>
      </c>
      <c r="C228" s="141"/>
      <c r="D228" s="141"/>
      <c r="E228" s="147" t="s">
        <v>288</v>
      </c>
      <c r="F228" s="145">
        <v>717</v>
      </c>
      <c r="G228" s="217" t="s">
        <v>595</v>
      </c>
      <c r="H228" s="393"/>
      <c r="I228" s="143"/>
      <c r="J228" s="393">
        <f>231800-17664</f>
        <v>214136</v>
      </c>
      <c r="K228" s="143"/>
      <c r="L228" s="151">
        <f t="shared" si="17"/>
        <v>214136</v>
      </c>
      <c r="N228" s="393"/>
      <c r="O228" s="143"/>
      <c r="P228" s="393"/>
      <c r="Q228" s="143"/>
      <c r="R228" s="150">
        <f t="shared" si="19"/>
        <v>214136</v>
      </c>
    </row>
    <row r="229" spans="2:18">
      <c r="B229" s="190">
        <f t="shared" si="20"/>
        <v>50</v>
      </c>
      <c r="C229" s="141"/>
      <c r="D229" s="141"/>
      <c r="E229" s="147" t="s">
        <v>288</v>
      </c>
      <c r="F229" s="145">
        <v>716</v>
      </c>
      <c r="G229" s="217" t="s">
        <v>475</v>
      </c>
      <c r="H229" s="393"/>
      <c r="I229" s="143"/>
      <c r="J229" s="393">
        <v>1583</v>
      </c>
      <c r="K229" s="143"/>
      <c r="L229" s="151">
        <f t="shared" si="17"/>
        <v>1583</v>
      </c>
      <c r="N229" s="393"/>
      <c r="O229" s="143"/>
      <c r="P229" s="393"/>
      <c r="Q229" s="143"/>
      <c r="R229" s="150">
        <f t="shared" si="19"/>
        <v>1583</v>
      </c>
    </row>
    <row r="230" spans="2:18">
      <c r="B230" s="190">
        <f t="shared" si="20"/>
        <v>51</v>
      </c>
      <c r="C230" s="141"/>
      <c r="D230" s="178"/>
      <c r="E230" s="147" t="s">
        <v>288</v>
      </c>
      <c r="F230" s="147">
        <v>716</v>
      </c>
      <c r="G230" s="217" t="s">
        <v>737</v>
      </c>
      <c r="H230" s="399"/>
      <c r="I230" s="143"/>
      <c r="J230" s="399">
        <v>5000</v>
      </c>
      <c r="K230" s="143"/>
      <c r="L230" s="151">
        <f t="shared" si="17"/>
        <v>5000</v>
      </c>
      <c r="N230" s="399"/>
      <c r="O230" s="143"/>
      <c r="P230" s="399"/>
      <c r="Q230" s="143"/>
      <c r="R230" s="150">
        <f t="shared" si="19"/>
        <v>5000</v>
      </c>
    </row>
    <row r="231" spans="2:18" ht="15.75">
      <c r="B231" s="190">
        <f t="shared" si="20"/>
        <v>52</v>
      </c>
      <c r="C231" s="25">
        <v>7</v>
      </c>
      <c r="D231" s="138" t="s">
        <v>610</v>
      </c>
      <c r="E231" s="26"/>
      <c r="F231" s="26"/>
      <c r="G231" s="216"/>
      <c r="H231" s="433">
        <f>H232</f>
        <v>2875</v>
      </c>
      <c r="I231" s="94"/>
      <c r="J231" s="409">
        <v>0</v>
      </c>
      <c r="K231" s="94"/>
      <c r="L231" s="388">
        <f t="shared" si="17"/>
        <v>2875</v>
      </c>
      <c r="N231" s="433"/>
      <c r="O231" s="94"/>
      <c r="P231" s="409"/>
      <c r="Q231" s="94"/>
      <c r="R231" s="388">
        <f t="shared" si="19"/>
        <v>2875</v>
      </c>
    </row>
    <row r="232" spans="2:18">
      <c r="B232" s="190">
        <f t="shared" si="20"/>
        <v>53</v>
      </c>
      <c r="C232" s="141"/>
      <c r="D232" s="141"/>
      <c r="E232" s="255" t="s">
        <v>447</v>
      </c>
      <c r="F232" s="253"/>
      <c r="G232" s="252" t="s">
        <v>476</v>
      </c>
      <c r="H232" s="403">
        <f>H233+H234+H235</f>
        <v>2875</v>
      </c>
      <c r="I232" s="143"/>
      <c r="J232" s="393"/>
      <c r="K232" s="143"/>
      <c r="L232" s="151">
        <f t="shared" si="17"/>
        <v>2875</v>
      </c>
      <c r="N232" s="403"/>
      <c r="O232" s="143"/>
      <c r="P232" s="393"/>
      <c r="Q232" s="143"/>
      <c r="R232" s="766">
        <f t="shared" si="19"/>
        <v>2875</v>
      </c>
    </row>
    <row r="233" spans="2:18">
      <c r="B233" s="190">
        <f t="shared" si="20"/>
        <v>54</v>
      </c>
      <c r="C233" s="141"/>
      <c r="D233" s="141"/>
      <c r="E233" s="147"/>
      <c r="F233" s="167">
        <v>610</v>
      </c>
      <c r="G233" s="225" t="s">
        <v>262</v>
      </c>
      <c r="H233" s="404">
        <v>700</v>
      </c>
      <c r="I233" s="143"/>
      <c r="J233" s="393"/>
      <c r="K233" s="143"/>
      <c r="L233" s="151">
        <f t="shared" si="17"/>
        <v>700</v>
      </c>
      <c r="N233" s="404"/>
      <c r="O233" s="143"/>
      <c r="P233" s="393"/>
      <c r="Q233" s="143"/>
      <c r="R233" s="765">
        <f t="shared" si="19"/>
        <v>700</v>
      </c>
    </row>
    <row r="234" spans="2:18">
      <c r="B234" s="190">
        <f t="shared" si="20"/>
        <v>55</v>
      </c>
      <c r="C234" s="141"/>
      <c r="D234" s="141"/>
      <c r="E234" s="147"/>
      <c r="F234" s="167">
        <v>620</v>
      </c>
      <c r="G234" s="225" t="s">
        <v>264</v>
      </c>
      <c r="H234" s="404">
        <v>245</v>
      </c>
      <c r="I234" s="143"/>
      <c r="J234" s="393"/>
      <c r="K234" s="143"/>
      <c r="L234" s="151">
        <f t="shared" si="17"/>
        <v>245</v>
      </c>
      <c r="N234" s="404"/>
      <c r="O234" s="143"/>
      <c r="P234" s="393"/>
      <c r="Q234" s="143"/>
      <c r="R234" s="765">
        <f t="shared" si="19"/>
        <v>245</v>
      </c>
    </row>
    <row r="235" spans="2:18">
      <c r="B235" s="190">
        <f t="shared" si="20"/>
        <v>56</v>
      </c>
      <c r="C235" s="141"/>
      <c r="D235" s="141"/>
      <c r="E235" s="147"/>
      <c r="F235" s="167">
        <v>630</v>
      </c>
      <c r="G235" s="225" t="s">
        <v>478</v>
      </c>
      <c r="H235" s="404">
        <f>SUM(H236:H239)</f>
        <v>1930</v>
      </c>
      <c r="I235" s="143"/>
      <c r="J235" s="393"/>
      <c r="K235" s="143"/>
      <c r="L235" s="151">
        <f t="shared" si="17"/>
        <v>1930</v>
      </c>
      <c r="N235" s="404"/>
      <c r="O235" s="143"/>
      <c r="P235" s="393"/>
      <c r="Q235" s="143"/>
      <c r="R235" s="765">
        <f t="shared" si="19"/>
        <v>1930</v>
      </c>
    </row>
    <row r="236" spans="2:18">
      <c r="B236" s="190">
        <f t="shared" si="20"/>
        <v>57</v>
      </c>
      <c r="C236" s="141"/>
      <c r="D236" s="141"/>
      <c r="E236" s="147"/>
      <c r="F236" s="145">
        <v>633</v>
      </c>
      <c r="G236" s="217" t="s">
        <v>251</v>
      </c>
      <c r="H236" s="393">
        <v>800</v>
      </c>
      <c r="I236" s="143"/>
      <c r="J236" s="393"/>
      <c r="K236" s="143"/>
      <c r="L236" s="151">
        <f t="shared" si="17"/>
        <v>800</v>
      </c>
      <c r="N236" s="393"/>
      <c r="O236" s="143"/>
      <c r="P236" s="393"/>
      <c r="Q236" s="143"/>
      <c r="R236" s="150">
        <f t="shared" si="19"/>
        <v>800</v>
      </c>
    </row>
    <row r="237" spans="2:18">
      <c r="B237" s="190">
        <f t="shared" si="20"/>
        <v>58</v>
      </c>
      <c r="C237" s="141"/>
      <c r="D237" s="141"/>
      <c r="E237" s="147"/>
      <c r="F237" s="145">
        <v>634</v>
      </c>
      <c r="G237" s="217" t="s">
        <v>265</v>
      </c>
      <c r="H237" s="393">
        <v>450</v>
      </c>
      <c r="I237" s="143"/>
      <c r="J237" s="393"/>
      <c r="K237" s="143"/>
      <c r="L237" s="151">
        <f t="shared" si="17"/>
        <v>450</v>
      </c>
      <c r="N237" s="393"/>
      <c r="O237" s="143"/>
      <c r="P237" s="393"/>
      <c r="Q237" s="143"/>
      <c r="R237" s="150">
        <f t="shared" si="19"/>
        <v>450</v>
      </c>
    </row>
    <row r="238" spans="2:18">
      <c r="B238" s="190">
        <f t="shared" si="20"/>
        <v>59</v>
      </c>
      <c r="C238" s="141"/>
      <c r="D238" s="141"/>
      <c r="E238" s="147"/>
      <c r="F238" s="145">
        <v>635</v>
      </c>
      <c r="G238" s="217" t="s">
        <v>266</v>
      </c>
      <c r="H238" s="393">
        <v>350</v>
      </c>
      <c r="I238" s="143"/>
      <c r="J238" s="393"/>
      <c r="K238" s="143"/>
      <c r="L238" s="151">
        <f t="shared" si="17"/>
        <v>350</v>
      </c>
      <c r="N238" s="393"/>
      <c r="O238" s="143"/>
      <c r="P238" s="393"/>
      <c r="Q238" s="143"/>
      <c r="R238" s="150">
        <f t="shared" si="19"/>
        <v>350</v>
      </c>
    </row>
    <row r="239" spans="2:18">
      <c r="B239" s="190">
        <f t="shared" si="20"/>
        <v>60</v>
      </c>
      <c r="C239" s="141"/>
      <c r="D239" s="141"/>
      <c r="E239" s="147"/>
      <c r="F239" s="145">
        <v>637</v>
      </c>
      <c r="G239" s="217" t="s">
        <v>252</v>
      </c>
      <c r="H239" s="393">
        <v>330</v>
      </c>
      <c r="I239" s="143"/>
      <c r="J239" s="393"/>
      <c r="K239" s="143"/>
      <c r="L239" s="151">
        <f t="shared" si="17"/>
        <v>330</v>
      </c>
      <c r="N239" s="393"/>
      <c r="O239" s="143"/>
      <c r="P239" s="393"/>
      <c r="Q239" s="143"/>
      <c r="R239" s="150">
        <f t="shared" si="19"/>
        <v>330</v>
      </c>
    </row>
    <row r="240" spans="2:18" ht="16.5" thickBot="1">
      <c r="B240" s="190">
        <f t="shared" si="20"/>
        <v>61</v>
      </c>
      <c r="C240" s="308">
        <v>8</v>
      </c>
      <c r="D240" s="309" t="s">
        <v>592</v>
      </c>
      <c r="E240" s="310"/>
      <c r="F240" s="310"/>
      <c r="G240" s="311"/>
      <c r="H240" s="435"/>
      <c r="I240" s="132"/>
      <c r="J240" s="411">
        <v>0</v>
      </c>
      <c r="K240" s="312"/>
      <c r="L240" s="391">
        <f t="shared" si="17"/>
        <v>0</v>
      </c>
      <c r="N240" s="435"/>
      <c r="O240" s="132"/>
      <c r="P240" s="411"/>
      <c r="Q240" s="312"/>
      <c r="R240" s="388">
        <f t="shared" si="19"/>
        <v>0</v>
      </c>
    </row>
    <row r="266" spans="2:18" ht="27.75" thickBot="1">
      <c r="B266" s="277" t="s">
        <v>139</v>
      </c>
      <c r="C266" s="277"/>
      <c r="D266" s="277"/>
      <c r="E266" s="277"/>
      <c r="F266" s="277"/>
      <c r="G266" s="277"/>
      <c r="H266" s="277"/>
      <c r="I266" s="277"/>
      <c r="J266" s="277"/>
      <c r="K266" s="277"/>
      <c r="L266" s="277"/>
    </row>
    <row r="267" spans="2:18" ht="15" thickBot="1">
      <c r="B267" s="882" t="s">
        <v>540</v>
      </c>
      <c r="C267" s="883"/>
      <c r="D267" s="883"/>
      <c r="E267" s="883"/>
      <c r="F267" s="883"/>
      <c r="G267" s="883"/>
      <c r="H267" s="883"/>
      <c r="I267" s="883"/>
      <c r="J267" s="883"/>
      <c r="K267" s="131"/>
      <c r="L267" s="884" t="s">
        <v>732</v>
      </c>
      <c r="N267" s="873" t="s">
        <v>767</v>
      </c>
      <c r="O267" s="739"/>
      <c r="P267" s="876" t="s">
        <v>768</v>
      </c>
      <c r="Q267" s="740"/>
      <c r="R267" s="879" t="s">
        <v>769</v>
      </c>
    </row>
    <row r="268" spans="2:18" ht="15" thickTop="1">
      <c r="B268" s="24"/>
      <c r="C268" s="887" t="s">
        <v>513</v>
      </c>
      <c r="D268" s="887" t="s">
        <v>512</v>
      </c>
      <c r="E268" s="887" t="s">
        <v>510</v>
      </c>
      <c r="F268" s="887" t="s">
        <v>511</v>
      </c>
      <c r="G268" s="368" t="s">
        <v>3</v>
      </c>
      <c r="H268" s="889" t="s">
        <v>730</v>
      </c>
      <c r="I268" s="84"/>
      <c r="J268" s="891" t="s">
        <v>731</v>
      </c>
      <c r="K268" s="84"/>
      <c r="L268" s="885"/>
      <c r="N268" s="874"/>
      <c r="O268" s="739"/>
      <c r="P268" s="877"/>
      <c r="Q268" s="740"/>
      <c r="R268" s="880"/>
    </row>
    <row r="269" spans="2:18" ht="42" customHeight="1" thickBot="1">
      <c r="B269" s="27"/>
      <c r="C269" s="888"/>
      <c r="D269" s="888"/>
      <c r="E269" s="888"/>
      <c r="F269" s="888"/>
      <c r="G269" s="214"/>
      <c r="H269" s="890"/>
      <c r="I269" s="84"/>
      <c r="J269" s="892"/>
      <c r="K269" s="84"/>
      <c r="L269" s="886"/>
      <c r="N269" s="875"/>
      <c r="O269" s="739"/>
      <c r="P269" s="878"/>
      <c r="Q269" s="740"/>
      <c r="R269" s="881"/>
    </row>
    <row r="270" spans="2:18" ht="19.5" thickTop="1" thickBot="1">
      <c r="B270" s="190">
        <v>1</v>
      </c>
      <c r="C270" s="136" t="s">
        <v>213</v>
      </c>
      <c r="D270" s="116"/>
      <c r="E270" s="116"/>
      <c r="F270" s="116"/>
      <c r="G270" s="215"/>
      <c r="H270" s="428">
        <f>H271+H283+H302+H304+H306</f>
        <v>1562500</v>
      </c>
      <c r="I270" s="118"/>
      <c r="J270" s="394">
        <f>J271+J283+J302+J304+J306</f>
        <v>1197784</v>
      </c>
      <c r="K270" s="118"/>
      <c r="L270" s="408">
        <f t="shared" ref="L270:L295" si="21">H270+J270</f>
        <v>2760284</v>
      </c>
      <c r="N270" s="741">
        <f>N271+N283+N302+N304+N306</f>
        <v>0</v>
      </c>
      <c r="O270" s="278"/>
      <c r="P270" s="742">
        <f>P271+P283+P302+P304+P306</f>
        <v>0</v>
      </c>
      <c r="R270" s="743">
        <f>H270+J270+N270+P270</f>
        <v>2760284</v>
      </c>
    </row>
    <row r="271" spans="2:18" ht="16.5" thickTop="1">
      <c r="B271" s="190">
        <f t="shared" ref="B271:B311" si="22">B270+1</f>
        <v>2</v>
      </c>
      <c r="C271" s="25">
        <v>1</v>
      </c>
      <c r="D271" s="138" t="s">
        <v>140</v>
      </c>
      <c r="E271" s="26"/>
      <c r="F271" s="26"/>
      <c r="G271" s="216"/>
      <c r="H271" s="429">
        <f>H272+H273+H274+H282</f>
        <v>900000</v>
      </c>
      <c r="I271" s="94"/>
      <c r="J271" s="414">
        <f>SUM(J272:J280)</f>
        <v>0</v>
      </c>
      <c r="K271" s="94"/>
      <c r="L271" s="406">
        <f t="shared" si="21"/>
        <v>900000</v>
      </c>
      <c r="N271" s="429"/>
      <c r="O271" s="94"/>
      <c r="P271" s="414"/>
      <c r="Q271" s="94"/>
      <c r="R271" s="406">
        <f t="shared" ref="R271:R311" si="23">H271+J271+N271+P271</f>
        <v>900000</v>
      </c>
    </row>
    <row r="272" spans="2:18">
      <c r="B272" s="190">
        <f t="shared" si="22"/>
        <v>3</v>
      </c>
      <c r="C272" s="160"/>
      <c r="D272" s="161"/>
      <c r="E272" s="142" t="s">
        <v>324</v>
      </c>
      <c r="F272" s="161" t="s">
        <v>214</v>
      </c>
      <c r="G272" s="225" t="s">
        <v>262</v>
      </c>
      <c r="H272" s="415">
        <v>556300</v>
      </c>
      <c r="I272" s="163"/>
      <c r="J272" s="404"/>
      <c r="K272" s="163"/>
      <c r="L272" s="185">
        <f t="shared" si="21"/>
        <v>556300</v>
      </c>
      <c r="N272" s="415"/>
      <c r="O272" s="163"/>
      <c r="P272" s="404"/>
      <c r="Q272" s="163"/>
      <c r="R272" s="185">
        <f t="shared" si="23"/>
        <v>556300</v>
      </c>
    </row>
    <row r="273" spans="2:18">
      <c r="B273" s="190">
        <f t="shared" si="22"/>
        <v>4</v>
      </c>
      <c r="C273" s="160"/>
      <c r="D273" s="161"/>
      <c r="E273" s="142" t="s">
        <v>324</v>
      </c>
      <c r="F273" s="161" t="s">
        <v>215</v>
      </c>
      <c r="G273" s="225" t="s">
        <v>322</v>
      </c>
      <c r="H273" s="415">
        <v>202500</v>
      </c>
      <c r="I273" s="163"/>
      <c r="J273" s="415"/>
      <c r="K273" s="163"/>
      <c r="L273" s="185">
        <f t="shared" si="21"/>
        <v>202500</v>
      </c>
      <c r="N273" s="415"/>
      <c r="O273" s="163"/>
      <c r="P273" s="415"/>
      <c r="Q273" s="163"/>
      <c r="R273" s="185">
        <f t="shared" si="23"/>
        <v>202500</v>
      </c>
    </row>
    <row r="274" spans="2:18">
      <c r="B274" s="190">
        <f t="shared" si="22"/>
        <v>5</v>
      </c>
      <c r="C274" s="160"/>
      <c r="D274" s="161"/>
      <c r="E274" s="142" t="s">
        <v>324</v>
      </c>
      <c r="F274" s="161" t="s">
        <v>221</v>
      </c>
      <c r="G274" s="225" t="s">
        <v>254</v>
      </c>
      <c r="H274" s="415">
        <f>SUM(H275:H281)</f>
        <v>141034</v>
      </c>
      <c r="I274" s="163"/>
      <c r="J274" s="415"/>
      <c r="K274" s="163"/>
      <c r="L274" s="185">
        <f t="shared" si="21"/>
        <v>141034</v>
      </c>
      <c r="N274" s="415"/>
      <c r="O274" s="163"/>
      <c r="P274" s="415"/>
      <c r="Q274" s="163"/>
      <c r="R274" s="185">
        <f t="shared" si="23"/>
        <v>141034</v>
      </c>
    </row>
    <row r="275" spans="2:18">
      <c r="B275" s="190">
        <f t="shared" si="22"/>
        <v>6</v>
      </c>
      <c r="C275" s="141"/>
      <c r="D275" s="142"/>
      <c r="E275" s="142"/>
      <c r="F275" s="142" t="s">
        <v>216</v>
      </c>
      <c r="G275" s="217" t="s">
        <v>323</v>
      </c>
      <c r="H275" s="397">
        <v>970</v>
      </c>
      <c r="I275" s="143"/>
      <c r="J275" s="397"/>
      <c r="K275" s="143"/>
      <c r="L275" s="186">
        <f t="shared" si="21"/>
        <v>970</v>
      </c>
      <c r="N275" s="397"/>
      <c r="O275" s="143"/>
      <c r="P275" s="397"/>
      <c r="Q275" s="143"/>
      <c r="R275" s="186">
        <f t="shared" si="23"/>
        <v>970</v>
      </c>
    </row>
    <row r="276" spans="2:18">
      <c r="B276" s="190">
        <f t="shared" si="22"/>
        <v>7</v>
      </c>
      <c r="C276" s="141"/>
      <c r="D276" s="142"/>
      <c r="E276" s="142"/>
      <c r="F276" s="142" t="s">
        <v>202</v>
      </c>
      <c r="G276" s="217" t="s">
        <v>250</v>
      </c>
      <c r="H276" s="397">
        <v>25000</v>
      </c>
      <c r="I276" s="143"/>
      <c r="J276" s="397"/>
      <c r="K276" s="143"/>
      <c r="L276" s="186">
        <f t="shared" si="21"/>
        <v>25000</v>
      </c>
      <c r="N276" s="397"/>
      <c r="O276" s="143"/>
      <c r="P276" s="397"/>
      <c r="Q276" s="143"/>
      <c r="R276" s="186">
        <f t="shared" si="23"/>
        <v>25000</v>
      </c>
    </row>
    <row r="277" spans="2:18">
      <c r="B277" s="190">
        <f t="shared" si="22"/>
        <v>8</v>
      </c>
      <c r="C277" s="141"/>
      <c r="D277" s="142"/>
      <c r="E277" s="142"/>
      <c r="F277" s="142" t="s">
        <v>203</v>
      </c>
      <c r="G277" s="217" t="s">
        <v>251</v>
      </c>
      <c r="H277" s="397">
        <v>37649</v>
      </c>
      <c r="I277" s="143"/>
      <c r="J277" s="397"/>
      <c r="K277" s="143"/>
      <c r="L277" s="186">
        <f t="shared" si="21"/>
        <v>37649</v>
      </c>
      <c r="N277" s="397"/>
      <c r="O277" s="143"/>
      <c r="P277" s="397"/>
      <c r="Q277" s="143"/>
      <c r="R277" s="186">
        <f t="shared" si="23"/>
        <v>37649</v>
      </c>
    </row>
    <row r="278" spans="2:18">
      <c r="B278" s="190">
        <f t="shared" si="22"/>
        <v>9</v>
      </c>
      <c r="C278" s="141"/>
      <c r="D278" s="142"/>
      <c r="E278" s="142"/>
      <c r="F278" s="142" t="s">
        <v>204</v>
      </c>
      <c r="G278" s="217" t="s">
        <v>265</v>
      </c>
      <c r="H278" s="397">
        <v>31980</v>
      </c>
      <c r="I278" s="143"/>
      <c r="J278" s="397"/>
      <c r="K278" s="143"/>
      <c r="L278" s="186">
        <f t="shared" si="21"/>
        <v>31980</v>
      </c>
      <c r="N278" s="397"/>
      <c r="O278" s="143"/>
      <c r="P278" s="397"/>
      <c r="Q278" s="143"/>
      <c r="R278" s="186">
        <f t="shared" si="23"/>
        <v>31980</v>
      </c>
    </row>
    <row r="279" spans="2:18">
      <c r="B279" s="190">
        <f t="shared" si="22"/>
        <v>10</v>
      </c>
      <c r="C279" s="141"/>
      <c r="D279" s="142"/>
      <c r="E279" s="142"/>
      <c r="F279" s="142" t="s">
        <v>217</v>
      </c>
      <c r="G279" s="217" t="s">
        <v>266</v>
      </c>
      <c r="H279" s="397">
        <v>1300</v>
      </c>
      <c r="I279" s="143"/>
      <c r="J279" s="397"/>
      <c r="K279" s="143"/>
      <c r="L279" s="186">
        <f t="shared" si="21"/>
        <v>1300</v>
      </c>
      <c r="N279" s="397"/>
      <c r="O279" s="143"/>
      <c r="P279" s="397"/>
      <c r="Q279" s="143"/>
      <c r="R279" s="186">
        <f t="shared" si="23"/>
        <v>1300</v>
      </c>
    </row>
    <row r="280" spans="2:18">
      <c r="B280" s="190">
        <f t="shared" si="22"/>
        <v>11</v>
      </c>
      <c r="C280" s="141"/>
      <c r="D280" s="142"/>
      <c r="E280" s="142"/>
      <c r="F280" s="142" t="s">
        <v>219</v>
      </c>
      <c r="G280" s="217" t="s">
        <v>252</v>
      </c>
      <c r="H280" s="397">
        <v>43635</v>
      </c>
      <c r="I280" s="143"/>
      <c r="J280" s="397"/>
      <c r="K280" s="143"/>
      <c r="L280" s="186">
        <f t="shared" si="21"/>
        <v>43635</v>
      </c>
      <c r="N280" s="397"/>
      <c r="O280" s="143"/>
      <c r="P280" s="397"/>
      <c r="Q280" s="143"/>
      <c r="R280" s="186">
        <f t="shared" si="23"/>
        <v>43635</v>
      </c>
    </row>
    <row r="281" spans="2:18">
      <c r="B281" s="190">
        <f t="shared" si="22"/>
        <v>12</v>
      </c>
      <c r="C281" s="141"/>
      <c r="D281" s="188"/>
      <c r="E281" s="142" t="s">
        <v>448</v>
      </c>
      <c r="F281" s="142" t="s">
        <v>219</v>
      </c>
      <c r="G281" s="217" t="s">
        <v>720</v>
      </c>
      <c r="H281" s="397">
        <v>500</v>
      </c>
      <c r="I281" s="143"/>
      <c r="J281" s="397"/>
      <c r="K281" s="143"/>
      <c r="L281" s="186">
        <f t="shared" si="21"/>
        <v>500</v>
      </c>
      <c r="N281" s="397"/>
      <c r="O281" s="143"/>
      <c r="P281" s="397"/>
      <c r="Q281" s="143"/>
      <c r="R281" s="186">
        <f t="shared" si="23"/>
        <v>500</v>
      </c>
    </row>
    <row r="282" spans="2:18">
      <c r="B282" s="190">
        <f t="shared" si="22"/>
        <v>13</v>
      </c>
      <c r="C282" s="141"/>
      <c r="D282" s="188"/>
      <c r="E282" s="320" t="s">
        <v>324</v>
      </c>
      <c r="F282" s="314" t="s">
        <v>220</v>
      </c>
      <c r="G282" s="225" t="s">
        <v>273</v>
      </c>
      <c r="H282" s="415">
        <v>166</v>
      </c>
      <c r="I282" s="143"/>
      <c r="J282" s="397"/>
      <c r="K282" s="143"/>
      <c r="L282" s="186">
        <f t="shared" si="21"/>
        <v>166</v>
      </c>
      <c r="N282" s="415"/>
      <c r="O282" s="143"/>
      <c r="P282" s="397"/>
      <c r="Q282" s="143"/>
      <c r="R282" s="186">
        <f t="shared" si="23"/>
        <v>166</v>
      </c>
    </row>
    <row r="283" spans="2:18" ht="15.75">
      <c r="B283" s="190">
        <f t="shared" si="22"/>
        <v>14</v>
      </c>
      <c r="C283" s="22">
        <v>2</v>
      </c>
      <c r="D283" s="137" t="s">
        <v>100</v>
      </c>
      <c r="E283" s="23"/>
      <c r="F283" s="23"/>
      <c r="G283" s="218"/>
      <c r="H283" s="430">
        <f>H284+H289</f>
        <v>625000</v>
      </c>
      <c r="I283" s="117"/>
      <c r="J283" s="416">
        <f>SUM(J284:J301)</f>
        <v>1197784</v>
      </c>
      <c r="K283" s="117"/>
      <c r="L283" s="407">
        <f t="shared" si="21"/>
        <v>1822784</v>
      </c>
      <c r="N283" s="430"/>
      <c r="O283" s="117"/>
      <c r="P283" s="416"/>
      <c r="Q283" s="117"/>
      <c r="R283" s="406">
        <f t="shared" si="23"/>
        <v>1822784</v>
      </c>
    </row>
    <row r="284" spans="2:18">
      <c r="B284" s="190">
        <f t="shared" si="22"/>
        <v>15</v>
      </c>
      <c r="C284" s="141"/>
      <c r="D284" s="141"/>
      <c r="E284" s="145" t="s">
        <v>243</v>
      </c>
      <c r="F284" s="145">
        <v>630</v>
      </c>
      <c r="G284" s="225" t="s">
        <v>254</v>
      </c>
      <c r="H284" s="404">
        <f>SUM(H285:H288)</f>
        <v>607600</v>
      </c>
      <c r="I284" s="143"/>
      <c r="J284" s="393"/>
      <c r="K284" s="143"/>
      <c r="L284" s="292">
        <f t="shared" si="21"/>
        <v>607600</v>
      </c>
      <c r="N284" s="404"/>
      <c r="O284" s="143"/>
      <c r="P284" s="393"/>
      <c r="Q284" s="143"/>
      <c r="R284" s="292">
        <f t="shared" si="23"/>
        <v>607600</v>
      </c>
    </row>
    <row r="285" spans="2:18">
      <c r="B285" s="190">
        <f t="shared" si="22"/>
        <v>16</v>
      </c>
      <c r="C285" s="141"/>
      <c r="D285" s="141"/>
      <c r="E285" s="145"/>
      <c r="F285" s="145">
        <v>632</v>
      </c>
      <c r="G285" s="217" t="s">
        <v>242</v>
      </c>
      <c r="H285" s="417">
        <v>306750</v>
      </c>
      <c r="I285" s="143"/>
      <c r="J285" s="393"/>
      <c r="K285" s="143"/>
      <c r="L285" s="187">
        <f t="shared" si="21"/>
        <v>306750</v>
      </c>
      <c r="N285" s="417"/>
      <c r="O285" s="143"/>
      <c r="P285" s="393"/>
      <c r="Q285" s="143"/>
      <c r="R285" s="187">
        <f t="shared" si="23"/>
        <v>306750</v>
      </c>
    </row>
    <row r="286" spans="2:18">
      <c r="B286" s="190">
        <f t="shared" si="22"/>
        <v>17</v>
      </c>
      <c r="C286" s="141"/>
      <c r="D286" s="141"/>
      <c r="E286" s="145"/>
      <c r="F286" s="145">
        <v>635</v>
      </c>
      <c r="G286" s="217" t="s">
        <v>527</v>
      </c>
      <c r="H286" s="417">
        <v>300000</v>
      </c>
      <c r="I286" s="143"/>
      <c r="J286" s="393"/>
      <c r="K286" s="143"/>
      <c r="L286" s="187">
        <f t="shared" si="21"/>
        <v>300000</v>
      </c>
      <c r="N286" s="417"/>
      <c r="O286" s="143"/>
      <c r="P286" s="393"/>
      <c r="Q286" s="143"/>
      <c r="R286" s="187">
        <f t="shared" si="23"/>
        <v>300000</v>
      </c>
    </row>
    <row r="287" spans="2:18">
      <c r="B287" s="190">
        <f t="shared" si="22"/>
        <v>18</v>
      </c>
      <c r="C287" s="141"/>
      <c r="D287" s="141"/>
      <c r="E287" s="145"/>
      <c r="F287" s="145">
        <v>636</v>
      </c>
      <c r="G287" s="217" t="s">
        <v>586</v>
      </c>
      <c r="H287" s="393">
        <v>800</v>
      </c>
      <c r="I287" s="143"/>
      <c r="J287" s="393"/>
      <c r="K287" s="143"/>
      <c r="L287" s="187">
        <f t="shared" si="21"/>
        <v>800</v>
      </c>
      <c r="N287" s="393"/>
      <c r="O287" s="143"/>
      <c r="P287" s="393"/>
      <c r="Q287" s="143"/>
      <c r="R287" s="187">
        <f t="shared" si="23"/>
        <v>800</v>
      </c>
    </row>
    <row r="288" spans="2:18">
      <c r="B288" s="190">
        <f t="shared" si="22"/>
        <v>19</v>
      </c>
      <c r="C288" s="146"/>
      <c r="D288" s="146"/>
      <c r="E288" s="145"/>
      <c r="F288" s="147">
        <v>637</v>
      </c>
      <c r="G288" s="228" t="s">
        <v>528</v>
      </c>
      <c r="H288" s="393">
        <v>50</v>
      </c>
      <c r="I288" s="143"/>
      <c r="J288" s="393"/>
      <c r="K288" s="143"/>
      <c r="L288" s="187">
        <f t="shared" si="21"/>
        <v>50</v>
      </c>
      <c r="N288" s="393"/>
      <c r="O288" s="143"/>
      <c r="P288" s="393"/>
      <c r="Q288" s="143"/>
      <c r="R288" s="187">
        <f t="shared" si="23"/>
        <v>50</v>
      </c>
    </row>
    <row r="289" spans="2:18">
      <c r="B289" s="190">
        <f t="shared" si="22"/>
        <v>20</v>
      </c>
      <c r="C289" s="141"/>
      <c r="D289" s="141"/>
      <c r="E289" s="145" t="s">
        <v>243</v>
      </c>
      <c r="F289" s="174"/>
      <c r="G289" s="252" t="s">
        <v>479</v>
      </c>
      <c r="H289" s="412">
        <f>H290+H291+H292</f>
        <v>17400</v>
      </c>
      <c r="I289" s="143"/>
      <c r="J289" s="393"/>
      <c r="K289" s="143"/>
      <c r="L289" s="264">
        <f t="shared" si="21"/>
        <v>17400</v>
      </c>
      <c r="N289" s="412"/>
      <c r="O289" s="143"/>
      <c r="P289" s="393"/>
      <c r="Q289" s="143"/>
      <c r="R289" s="264">
        <f t="shared" si="23"/>
        <v>17400</v>
      </c>
    </row>
    <row r="290" spans="2:18">
      <c r="B290" s="190">
        <f t="shared" si="22"/>
        <v>21</v>
      </c>
      <c r="C290" s="141"/>
      <c r="D290" s="141"/>
      <c r="E290" s="145"/>
      <c r="F290" s="172">
        <v>610</v>
      </c>
      <c r="G290" s="225" t="s">
        <v>262</v>
      </c>
      <c r="H290" s="404">
        <v>6000</v>
      </c>
      <c r="I290" s="143"/>
      <c r="J290" s="393"/>
      <c r="K290" s="143"/>
      <c r="L290" s="187">
        <f t="shared" si="21"/>
        <v>6000</v>
      </c>
      <c r="N290" s="404"/>
      <c r="O290" s="143"/>
      <c r="P290" s="393"/>
      <c r="Q290" s="143"/>
      <c r="R290" s="187">
        <f t="shared" si="23"/>
        <v>6000</v>
      </c>
    </row>
    <row r="291" spans="2:18">
      <c r="B291" s="190">
        <f t="shared" si="22"/>
        <v>22</v>
      </c>
      <c r="C291" s="141"/>
      <c r="D291" s="141"/>
      <c r="E291" s="145"/>
      <c r="F291" s="172">
        <v>620</v>
      </c>
      <c r="G291" s="225" t="s">
        <v>264</v>
      </c>
      <c r="H291" s="404">
        <v>2100</v>
      </c>
      <c r="I291" s="143"/>
      <c r="J291" s="393"/>
      <c r="K291" s="143"/>
      <c r="L291" s="187">
        <f t="shared" si="21"/>
        <v>2100</v>
      </c>
      <c r="N291" s="404"/>
      <c r="O291" s="143"/>
      <c r="P291" s="393"/>
      <c r="Q291" s="143"/>
      <c r="R291" s="187">
        <f t="shared" si="23"/>
        <v>2100</v>
      </c>
    </row>
    <row r="292" spans="2:18">
      <c r="B292" s="190">
        <f t="shared" si="22"/>
        <v>23</v>
      </c>
      <c r="C292" s="141"/>
      <c r="D292" s="141"/>
      <c r="E292" s="145"/>
      <c r="F292" s="172">
        <v>630</v>
      </c>
      <c r="G292" s="225" t="s">
        <v>254</v>
      </c>
      <c r="H292" s="404">
        <f>SUM(H293:H295)</f>
        <v>9300</v>
      </c>
      <c r="I292" s="143"/>
      <c r="J292" s="393"/>
      <c r="K292" s="143"/>
      <c r="L292" s="187">
        <f t="shared" si="21"/>
        <v>9300</v>
      </c>
      <c r="N292" s="404"/>
      <c r="O292" s="143"/>
      <c r="P292" s="393"/>
      <c r="Q292" s="143"/>
      <c r="R292" s="187">
        <f t="shared" si="23"/>
        <v>9300</v>
      </c>
    </row>
    <row r="293" spans="2:18">
      <c r="B293" s="190">
        <f t="shared" si="22"/>
        <v>24</v>
      </c>
      <c r="C293" s="141"/>
      <c r="D293" s="141"/>
      <c r="E293" s="145"/>
      <c r="F293" s="175">
        <v>633</v>
      </c>
      <c r="G293" s="217" t="s">
        <v>251</v>
      </c>
      <c r="H293" s="393">
        <v>5000</v>
      </c>
      <c r="I293" s="143"/>
      <c r="J293" s="393"/>
      <c r="K293" s="143"/>
      <c r="L293" s="187">
        <f t="shared" si="21"/>
        <v>5000</v>
      </c>
      <c r="N293" s="393"/>
      <c r="O293" s="143"/>
      <c r="P293" s="393"/>
      <c r="Q293" s="143"/>
      <c r="R293" s="187">
        <f t="shared" si="23"/>
        <v>5000</v>
      </c>
    </row>
    <row r="294" spans="2:18">
      <c r="B294" s="190">
        <f t="shared" si="22"/>
        <v>25</v>
      </c>
      <c r="C294" s="141"/>
      <c r="D294" s="141"/>
      <c r="E294" s="145"/>
      <c r="F294" s="145">
        <v>634</v>
      </c>
      <c r="G294" s="217" t="s">
        <v>265</v>
      </c>
      <c r="H294" s="393">
        <v>1300</v>
      </c>
      <c r="I294" s="143"/>
      <c r="J294" s="393"/>
      <c r="K294" s="143"/>
      <c r="L294" s="187">
        <f t="shared" si="21"/>
        <v>1300</v>
      </c>
      <c r="N294" s="393"/>
      <c r="O294" s="143"/>
      <c r="P294" s="393"/>
      <c r="Q294" s="143"/>
      <c r="R294" s="187">
        <f t="shared" si="23"/>
        <v>1300</v>
      </c>
    </row>
    <row r="295" spans="2:18">
      <c r="B295" s="190">
        <f t="shared" si="22"/>
        <v>26</v>
      </c>
      <c r="C295" s="141"/>
      <c r="D295" s="141"/>
      <c r="E295" s="145"/>
      <c r="F295" s="145">
        <v>637</v>
      </c>
      <c r="G295" s="217" t="s">
        <v>252</v>
      </c>
      <c r="H295" s="393">
        <v>3000</v>
      </c>
      <c r="I295" s="143"/>
      <c r="J295" s="393"/>
      <c r="K295" s="143"/>
      <c r="L295" s="187">
        <f t="shared" si="21"/>
        <v>3000</v>
      </c>
      <c r="N295" s="393"/>
      <c r="O295" s="143"/>
      <c r="P295" s="393"/>
      <c r="Q295" s="143"/>
      <c r="R295" s="187">
        <f t="shared" si="23"/>
        <v>3000</v>
      </c>
    </row>
    <row r="296" spans="2:18">
      <c r="B296" s="190">
        <f t="shared" si="22"/>
        <v>27</v>
      </c>
      <c r="C296" s="141"/>
      <c r="D296" s="141"/>
      <c r="E296" s="178"/>
      <c r="F296" s="145"/>
      <c r="G296" s="217"/>
      <c r="H296" s="393"/>
      <c r="I296" s="143"/>
      <c r="J296" s="393"/>
      <c r="K296" s="143"/>
      <c r="L296" s="187"/>
      <c r="N296" s="393"/>
      <c r="O296" s="143"/>
      <c r="P296" s="393"/>
      <c r="Q296" s="143"/>
      <c r="R296" s="187"/>
    </row>
    <row r="297" spans="2:18">
      <c r="B297" s="190">
        <f t="shared" si="22"/>
        <v>28</v>
      </c>
      <c r="C297" s="141"/>
      <c r="D297" s="141"/>
      <c r="E297" s="145" t="s">
        <v>243</v>
      </c>
      <c r="F297" s="145">
        <v>717</v>
      </c>
      <c r="G297" s="217" t="s">
        <v>508</v>
      </c>
      <c r="H297" s="393"/>
      <c r="I297" s="143"/>
      <c r="J297" s="399">
        <v>1162800</v>
      </c>
      <c r="K297" s="143"/>
      <c r="L297" s="187">
        <f>H297+J297</f>
        <v>1162800</v>
      </c>
      <c r="N297" s="393"/>
      <c r="O297" s="143"/>
      <c r="P297" s="399"/>
      <c r="Q297" s="143"/>
      <c r="R297" s="187">
        <f t="shared" si="23"/>
        <v>1162800</v>
      </c>
    </row>
    <row r="298" spans="2:18">
      <c r="B298" s="190">
        <f t="shared" si="22"/>
        <v>29</v>
      </c>
      <c r="C298" s="141"/>
      <c r="D298" s="141"/>
      <c r="E298" s="145" t="s">
        <v>243</v>
      </c>
      <c r="F298" s="145">
        <v>717</v>
      </c>
      <c r="G298" s="217" t="s">
        <v>454</v>
      </c>
      <c r="H298" s="399"/>
      <c r="I298" s="143"/>
      <c r="J298" s="399">
        <v>11984</v>
      </c>
      <c r="K298" s="143"/>
      <c r="L298" s="240">
        <f>H298+J298</f>
        <v>11984</v>
      </c>
      <c r="N298" s="399"/>
      <c r="O298" s="143"/>
      <c r="P298" s="399"/>
      <c r="Q298" s="143"/>
      <c r="R298" s="187">
        <f t="shared" si="23"/>
        <v>11984</v>
      </c>
    </row>
    <row r="299" spans="2:18">
      <c r="B299" s="190">
        <f t="shared" si="22"/>
        <v>30</v>
      </c>
      <c r="C299" s="141"/>
      <c r="D299" s="141"/>
      <c r="E299" s="145" t="s">
        <v>243</v>
      </c>
      <c r="F299" s="145">
        <v>717</v>
      </c>
      <c r="G299" s="217" t="s">
        <v>715</v>
      </c>
      <c r="H299" s="399"/>
      <c r="I299" s="143"/>
      <c r="J299" s="399">
        <v>6000</v>
      </c>
      <c r="K299" s="143"/>
      <c r="L299" s="240">
        <f>H299+J299</f>
        <v>6000</v>
      </c>
      <c r="N299" s="399"/>
      <c r="O299" s="143"/>
      <c r="P299" s="399"/>
      <c r="Q299" s="143"/>
      <c r="R299" s="187">
        <f t="shared" si="23"/>
        <v>6000</v>
      </c>
    </row>
    <row r="300" spans="2:18">
      <c r="B300" s="190">
        <f t="shared" si="22"/>
        <v>31</v>
      </c>
      <c r="C300" s="141"/>
      <c r="D300" s="178"/>
      <c r="E300" s="145" t="s">
        <v>243</v>
      </c>
      <c r="F300" s="147">
        <v>716</v>
      </c>
      <c r="G300" s="217" t="s">
        <v>738</v>
      </c>
      <c r="H300" s="399"/>
      <c r="I300" s="143"/>
      <c r="J300" s="399">
        <v>2000</v>
      </c>
      <c r="K300" s="143"/>
      <c r="L300" s="240"/>
      <c r="N300" s="399"/>
      <c r="O300" s="143"/>
      <c r="P300" s="399"/>
      <c r="Q300" s="143"/>
      <c r="R300" s="187">
        <f t="shared" si="23"/>
        <v>2000</v>
      </c>
    </row>
    <row r="301" spans="2:18">
      <c r="B301" s="190">
        <f t="shared" si="22"/>
        <v>32</v>
      </c>
      <c r="C301" s="141"/>
      <c r="D301" s="178"/>
      <c r="E301" s="145" t="s">
        <v>243</v>
      </c>
      <c r="F301" s="147">
        <v>717</v>
      </c>
      <c r="G301" s="217" t="s">
        <v>739</v>
      </c>
      <c r="H301" s="399"/>
      <c r="I301" s="143"/>
      <c r="J301" s="399">
        <v>15000</v>
      </c>
      <c r="K301" s="143"/>
      <c r="L301" s="240"/>
      <c r="N301" s="399"/>
      <c r="O301" s="143"/>
      <c r="P301" s="399"/>
      <c r="Q301" s="143"/>
      <c r="R301" s="187">
        <f t="shared" si="23"/>
        <v>15000</v>
      </c>
    </row>
    <row r="302" spans="2:18" ht="15.75">
      <c r="B302" s="190">
        <f t="shared" si="22"/>
        <v>33</v>
      </c>
      <c r="C302" s="25">
        <v>3</v>
      </c>
      <c r="D302" s="138" t="s">
        <v>141</v>
      </c>
      <c r="E302" s="26"/>
      <c r="F302" s="26"/>
      <c r="G302" s="216"/>
      <c r="H302" s="433">
        <f>H303</f>
        <v>5000</v>
      </c>
      <c r="I302" s="94"/>
      <c r="J302" s="416">
        <v>0</v>
      </c>
      <c r="K302" s="94"/>
      <c r="L302" s="406">
        <f t="shared" ref="L302:L311" si="24">H302+J302</f>
        <v>5000</v>
      </c>
      <c r="N302" s="433"/>
      <c r="O302" s="94"/>
      <c r="P302" s="416"/>
      <c r="Q302" s="94"/>
      <c r="R302" s="406">
        <f t="shared" si="23"/>
        <v>5000</v>
      </c>
    </row>
    <row r="303" spans="2:18">
      <c r="B303" s="190">
        <f t="shared" si="22"/>
        <v>34</v>
      </c>
      <c r="C303" s="141"/>
      <c r="D303" s="141"/>
      <c r="E303" s="145" t="s">
        <v>245</v>
      </c>
      <c r="F303" s="145">
        <v>635</v>
      </c>
      <c r="G303" s="217" t="s">
        <v>579</v>
      </c>
      <c r="H303" s="393">
        <v>5000</v>
      </c>
      <c r="I303" s="143"/>
      <c r="J303" s="393"/>
      <c r="K303" s="143"/>
      <c r="L303" s="187">
        <f t="shared" si="24"/>
        <v>5000</v>
      </c>
      <c r="N303" s="393"/>
      <c r="O303" s="143"/>
      <c r="P303" s="393"/>
      <c r="Q303" s="143"/>
      <c r="R303" s="187">
        <f t="shared" si="23"/>
        <v>5000</v>
      </c>
    </row>
    <row r="304" spans="2:18" ht="15.75">
      <c r="B304" s="190">
        <f t="shared" si="22"/>
        <v>35</v>
      </c>
      <c r="C304" s="25">
        <v>4</v>
      </c>
      <c r="D304" s="138" t="s">
        <v>509</v>
      </c>
      <c r="E304" s="26"/>
      <c r="F304" s="26"/>
      <c r="G304" s="216"/>
      <c r="H304" s="433">
        <f>H305</f>
        <v>7100</v>
      </c>
      <c r="I304" s="94"/>
      <c r="J304" s="416">
        <f>J305</f>
        <v>0</v>
      </c>
      <c r="K304" s="94"/>
      <c r="L304" s="406">
        <f t="shared" si="24"/>
        <v>7100</v>
      </c>
      <c r="N304" s="433"/>
      <c r="O304" s="94"/>
      <c r="P304" s="416"/>
      <c r="Q304" s="94"/>
      <c r="R304" s="406">
        <f t="shared" si="23"/>
        <v>7100</v>
      </c>
    </row>
    <row r="305" spans="2:18">
      <c r="B305" s="190">
        <f t="shared" si="22"/>
        <v>36</v>
      </c>
      <c r="C305" s="146"/>
      <c r="D305" s="146"/>
      <c r="E305" s="147" t="s">
        <v>289</v>
      </c>
      <c r="F305" s="147">
        <v>637</v>
      </c>
      <c r="G305" s="228" t="s">
        <v>290</v>
      </c>
      <c r="H305" s="393">
        <v>7100</v>
      </c>
      <c r="I305" s="143"/>
      <c r="J305" s="393"/>
      <c r="K305" s="143"/>
      <c r="L305" s="187">
        <f t="shared" si="24"/>
        <v>7100</v>
      </c>
      <c r="N305" s="393"/>
      <c r="O305" s="143"/>
      <c r="P305" s="393"/>
      <c r="Q305" s="143"/>
      <c r="R305" s="187">
        <f t="shared" si="23"/>
        <v>7100</v>
      </c>
    </row>
    <row r="306" spans="2:18" ht="15.75">
      <c r="B306" s="190">
        <f t="shared" si="22"/>
        <v>37</v>
      </c>
      <c r="C306" s="25">
        <v>5</v>
      </c>
      <c r="D306" s="138" t="s">
        <v>98</v>
      </c>
      <c r="E306" s="26"/>
      <c r="F306" s="26"/>
      <c r="G306" s="216"/>
      <c r="H306" s="430">
        <f>SUM(H307:H311)</f>
        <v>25400</v>
      </c>
      <c r="I306" s="94"/>
      <c r="J306" s="416">
        <f>J307</f>
        <v>0</v>
      </c>
      <c r="K306" s="94"/>
      <c r="L306" s="406">
        <f t="shared" si="24"/>
        <v>25400</v>
      </c>
      <c r="N306" s="430"/>
      <c r="O306" s="94"/>
      <c r="P306" s="416"/>
      <c r="Q306" s="94"/>
      <c r="R306" s="406">
        <f t="shared" si="23"/>
        <v>25400</v>
      </c>
    </row>
    <row r="307" spans="2:18">
      <c r="B307" s="190">
        <f t="shared" si="22"/>
        <v>38</v>
      </c>
      <c r="C307" s="146"/>
      <c r="D307" s="146"/>
      <c r="E307" s="147" t="s">
        <v>281</v>
      </c>
      <c r="F307" s="147">
        <v>640</v>
      </c>
      <c r="G307" s="228" t="s">
        <v>282</v>
      </c>
      <c r="H307" s="393">
        <v>15000</v>
      </c>
      <c r="I307" s="143"/>
      <c r="J307" s="393"/>
      <c r="K307" s="143"/>
      <c r="L307" s="187">
        <f t="shared" si="24"/>
        <v>15000</v>
      </c>
      <c r="N307" s="393"/>
      <c r="O307" s="143"/>
      <c r="P307" s="393"/>
      <c r="Q307" s="143"/>
      <c r="R307" s="187">
        <f t="shared" si="23"/>
        <v>15000</v>
      </c>
    </row>
    <row r="308" spans="2:18">
      <c r="B308" s="190">
        <f t="shared" si="22"/>
        <v>39</v>
      </c>
      <c r="C308" s="141"/>
      <c r="D308" s="141"/>
      <c r="E308" s="147" t="s">
        <v>281</v>
      </c>
      <c r="F308" s="145">
        <v>620</v>
      </c>
      <c r="G308" s="217" t="s">
        <v>264</v>
      </c>
      <c r="H308" s="393">
        <v>1200</v>
      </c>
      <c r="I308" s="143"/>
      <c r="J308" s="393"/>
      <c r="K308" s="143"/>
      <c r="L308" s="187">
        <f t="shared" si="24"/>
        <v>1200</v>
      </c>
      <c r="N308" s="393"/>
      <c r="O308" s="143"/>
      <c r="P308" s="393"/>
      <c r="Q308" s="143"/>
      <c r="R308" s="187">
        <f t="shared" si="23"/>
        <v>1200</v>
      </c>
    </row>
    <row r="309" spans="2:18">
      <c r="B309" s="190">
        <f t="shared" si="22"/>
        <v>40</v>
      </c>
      <c r="C309" s="141"/>
      <c r="D309" s="141"/>
      <c r="E309" s="147" t="s">
        <v>281</v>
      </c>
      <c r="F309" s="145">
        <v>634</v>
      </c>
      <c r="G309" s="217" t="s">
        <v>320</v>
      </c>
      <c r="H309" s="393">
        <v>480</v>
      </c>
      <c r="I309" s="143"/>
      <c r="J309" s="393"/>
      <c r="K309" s="143"/>
      <c r="L309" s="187">
        <f t="shared" si="24"/>
        <v>480</v>
      </c>
      <c r="N309" s="393"/>
      <c r="O309" s="143"/>
      <c r="P309" s="393"/>
      <c r="Q309" s="143"/>
      <c r="R309" s="187">
        <f t="shared" si="23"/>
        <v>480</v>
      </c>
    </row>
    <row r="310" spans="2:18">
      <c r="B310" s="190">
        <f t="shared" si="22"/>
        <v>41</v>
      </c>
      <c r="C310" s="141"/>
      <c r="D310" s="141"/>
      <c r="E310" s="147" t="s">
        <v>281</v>
      </c>
      <c r="F310" s="145">
        <v>637</v>
      </c>
      <c r="G310" s="217" t="s">
        <v>442</v>
      </c>
      <c r="H310" s="393">
        <v>7000</v>
      </c>
      <c r="I310" s="143"/>
      <c r="J310" s="393"/>
      <c r="K310" s="143"/>
      <c r="L310" s="187">
        <f t="shared" si="24"/>
        <v>7000</v>
      </c>
      <c r="N310" s="393"/>
      <c r="O310" s="143"/>
      <c r="P310" s="393"/>
      <c r="Q310" s="143"/>
      <c r="R310" s="187">
        <f t="shared" si="23"/>
        <v>7000</v>
      </c>
    </row>
    <row r="311" spans="2:18" ht="13.5" thickBot="1">
      <c r="B311" s="233">
        <f t="shared" si="22"/>
        <v>42</v>
      </c>
      <c r="C311" s="153"/>
      <c r="D311" s="153"/>
      <c r="E311" s="237" t="s">
        <v>281</v>
      </c>
      <c r="F311" s="154">
        <v>637</v>
      </c>
      <c r="G311" s="226" t="s">
        <v>320</v>
      </c>
      <c r="H311" s="402">
        <v>1720</v>
      </c>
      <c r="I311" s="155"/>
      <c r="J311" s="402"/>
      <c r="K311" s="155"/>
      <c r="L311" s="241">
        <f t="shared" si="24"/>
        <v>1720</v>
      </c>
      <c r="N311" s="402"/>
      <c r="O311" s="155"/>
      <c r="P311" s="402"/>
      <c r="Q311" s="155"/>
      <c r="R311" s="187">
        <f t="shared" si="23"/>
        <v>1720</v>
      </c>
    </row>
    <row r="356" spans="2:20" ht="27.75" thickBot="1">
      <c r="B356" s="277" t="s">
        <v>224</v>
      </c>
      <c r="C356" s="277"/>
      <c r="D356" s="277"/>
      <c r="E356" s="277"/>
      <c r="F356" s="277"/>
      <c r="G356" s="277"/>
      <c r="H356" s="515"/>
      <c r="I356" s="277"/>
      <c r="J356" s="277"/>
      <c r="K356" s="277"/>
      <c r="L356" s="277"/>
    </row>
    <row r="357" spans="2:20" ht="15" thickBot="1">
      <c r="B357" s="882" t="s">
        <v>540</v>
      </c>
      <c r="C357" s="883"/>
      <c r="D357" s="883"/>
      <c r="E357" s="883"/>
      <c r="F357" s="883"/>
      <c r="G357" s="883"/>
      <c r="H357" s="883"/>
      <c r="I357" s="883"/>
      <c r="J357" s="883"/>
      <c r="K357" s="131"/>
      <c r="L357" s="884" t="s">
        <v>732</v>
      </c>
      <c r="N357" s="873" t="s">
        <v>767</v>
      </c>
      <c r="O357" s="739"/>
      <c r="P357" s="876" t="s">
        <v>768</v>
      </c>
      <c r="Q357" s="740"/>
      <c r="R357" s="879" t="s">
        <v>769</v>
      </c>
    </row>
    <row r="358" spans="2:20" ht="15" thickTop="1">
      <c r="B358" s="24"/>
      <c r="C358" s="887" t="s">
        <v>513</v>
      </c>
      <c r="D358" s="887" t="s">
        <v>512</v>
      </c>
      <c r="E358" s="887" t="s">
        <v>510</v>
      </c>
      <c r="F358" s="887" t="s">
        <v>511</v>
      </c>
      <c r="G358" s="613" t="s">
        <v>3</v>
      </c>
      <c r="H358" s="889" t="s">
        <v>730</v>
      </c>
      <c r="I358" s="84"/>
      <c r="J358" s="891" t="s">
        <v>731</v>
      </c>
      <c r="K358" s="84"/>
      <c r="L358" s="885"/>
      <c r="N358" s="874"/>
      <c r="O358" s="739"/>
      <c r="P358" s="877"/>
      <c r="Q358" s="740"/>
      <c r="R358" s="880"/>
    </row>
    <row r="359" spans="2:20" ht="50.25" customHeight="1" thickBot="1">
      <c r="B359" s="27"/>
      <c r="C359" s="898"/>
      <c r="D359" s="898"/>
      <c r="E359" s="898"/>
      <c r="F359" s="898"/>
      <c r="G359" s="214"/>
      <c r="H359" s="890"/>
      <c r="I359" s="84"/>
      <c r="J359" s="892"/>
      <c r="K359" s="84"/>
      <c r="L359" s="886"/>
      <c r="N359" s="875"/>
      <c r="O359" s="739"/>
      <c r="P359" s="878"/>
      <c r="Q359" s="740"/>
      <c r="R359" s="881"/>
    </row>
    <row r="360" spans="2:20" ht="19.5" thickTop="1" thickBot="1">
      <c r="B360" s="148">
        <v>1</v>
      </c>
      <c r="C360" s="136" t="s">
        <v>225</v>
      </c>
      <c r="D360" s="116"/>
      <c r="E360" s="116"/>
      <c r="F360" s="116"/>
      <c r="G360" s="215"/>
      <c r="H360" s="614">
        <f>H361+H364+H369</f>
        <v>3432200</v>
      </c>
      <c r="I360" s="118"/>
      <c r="J360" s="426">
        <f>J361+J364+J369</f>
        <v>1011662</v>
      </c>
      <c r="K360" s="118"/>
      <c r="L360" s="408">
        <f t="shared" ref="L360:L392" si="25">H360+J360</f>
        <v>4443862</v>
      </c>
      <c r="N360" s="741">
        <f>N361+N364+N369</f>
        <v>-28950</v>
      </c>
      <c r="O360" s="278"/>
      <c r="P360" s="742">
        <f>P361+P364+P369</f>
        <v>939</v>
      </c>
      <c r="Q360" s="20"/>
      <c r="R360" s="743">
        <f>H360+J360+N360+P360</f>
        <v>4415851</v>
      </c>
    </row>
    <row r="361" spans="2:20" ht="16.5" thickTop="1">
      <c r="B361" s="148">
        <f>B360+1</f>
        <v>2</v>
      </c>
      <c r="C361" s="25">
        <v>1</v>
      </c>
      <c r="D361" s="138" t="s">
        <v>162</v>
      </c>
      <c r="E361" s="26"/>
      <c r="F361" s="26"/>
      <c r="G361" s="216"/>
      <c r="H361" s="615">
        <f>H362+H363</f>
        <v>2300000</v>
      </c>
      <c r="I361" s="94"/>
      <c r="J361" s="409"/>
      <c r="K361" s="94"/>
      <c r="L361" s="388">
        <f t="shared" si="25"/>
        <v>2300000</v>
      </c>
      <c r="N361" s="767">
        <f>N362+N363</f>
        <v>-28950</v>
      </c>
      <c r="O361" s="94"/>
      <c r="P361" s="409"/>
      <c r="Q361" s="94"/>
      <c r="R361" s="388">
        <f t="shared" ref="R361:R391" si="26">H361+J361+N361+P361</f>
        <v>2271050</v>
      </c>
      <c r="T361" s="15"/>
    </row>
    <row r="362" spans="2:20">
      <c r="B362" s="148">
        <f>B361+1</f>
        <v>3</v>
      </c>
      <c r="C362" s="141"/>
      <c r="D362" s="142"/>
      <c r="E362" s="142" t="s">
        <v>238</v>
      </c>
      <c r="F362" s="142" t="s">
        <v>219</v>
      </c>
      <c r="G362" s="217" t="s">
        <v>649</v>
      </c>
      <c r="H362" s="562">
        <v>300000</v>
      </c>
      <c r="I362" s="143"/>
      <c r="J362" s="397"/>
      <c r="K362" s="143"/>
      <c r="L362" s="150">
        <f t="shared" si="25"/>
        <v>300000</v>
      </c>
      <c r="N362" s="159">
        <v>-28950</v>
      </c>
      <c r="O362" s="143"/>
      <c r="P362" s="397"/>
      <c r="Q362" s="143"/>
      <c r="R362" s="150">
        <f t="shared" si="26"/>
        <v>271050</v>
      </c>
      <c r="T362" s="15"/>
    </row>
    <row r="363" spans="2:20">
      <c r="B363" s="148">
        <f>B362+1</f>
        <v>4</v>
      </c>
      <c r="C363" s="141"/>
      <c r="D363" s="142"/>
      <c r="E363" s="142" t="s">
        <v>238</v>
      </c>
      <c r="F363" s="142" t="s">
        <v>219</v>
      </c>
      <c r="G363" s="217" t="s">
        <v>650</v>
      </c>
      <c r="H363" s="562">
        <f>2076000-76000</f>
        <v>2000000</v>
      </c>
      <c r="I363" s="143"/>
      <c r="J363" s="397"/>
      <c r="K363" s="143"/>
      <c r="L363" s="150">
        <f t="shared" si="25"/>
        <v>2000000</v>
      </c>
      <c r="N363" s="159"/>
      <c r="O363" s="143"/>
      <c r="P363" s="397"/>
      <c r="Q363" s="143"/>
      <c r="R363" s="150">
        <f t="shared" si="26"/>
        <v>2000000</v>
      </c>
    </row>
    <row r="364" spans="2:20" ht="15.75">
      <c r="B364" s="148">
        <f>B363+1</f>
        <v>5</v>
      </c>
      <c r="C364" s="22">
        <v>2</v>
      </c>
      <c r="D364" s="137" t="s">
        <v>222</v>
      </c>
      <c r="E364" s="23"/>
      <c r="F364" s="23"/>
      <c r="G364" s="218"/>
      <c r="H364" s="616">
        <f>SUM(H365:H368)</f>
        <v>1132200</v>
      </c>
      <c r="I364" s="117"/>
      <c r="J364" s="410"/>
      <c r="K364" s="117"/>
      <c r="L364" s="389">
        <f t="shared" si="25"/>
        <v>1132200</v>
      </c>
      <c r="N364" s="768"/>
      <c r="O364" s="117"/>
      <c r="P364" s="410"/>
      <c r="Q364" s="117"/>
      <c r="R364" s="388">
        <f t="shared" si="26"/>
        <v>1132200</v>
      </c>
    </row>
    <row r="365" spans="2:20">
      <c r="B365" s="148">
        <f t="shared" ref="B365:B392" si="27">B364+1</f>
        <v>6</v>
      </c>
      <c r="C365" s="141"/>
      <c r="D365" s="141"/>
      <c r="E365" s="145" t="s">
        <v>238</v>
      </c>
      <c r="F365" s="145">
        <v>635</v>
      </c>
      <c r="G365" s="217" t="s">
        <v>680</v>
      </c>
      <c r="H365" s="553">
        <v>850000</v>
      </c>
      <c r="I365" s="143"/>
      <c r="J365" s="393"/>
      <c r="K365" s="143"/>
      <c r="L365" s="151">
        <f t="shared" si="25"/>
        <v>850000</v>
      </c>
      <c r="N365" s="157"/>
      <c r="O365" s="143"/>
      <c r="P365" s="393"/>
      <c r="Q365" s="143"/>
      <c r="R365" s="150">
        <f t="shared" si="26"/>
        <v>850000</v>
      </c>
    </row>
    <row r="366" spans="2:20">
      <c r="B366" s="148">
        <f t="shared" si="27"/>
        <v>7</v>
      </c>
      <c r="C366" s="141"/>
      <c r="D366" s="141"/>
      <c r="E366" s="145" t="s">
        <v>238</v>
      </c>
      <c r="F366" s="145">
        <v>635</v>
      </c>
      <c r="G366" s="217" t="s">
        <v>480</v>
      </c>
      <c r="H366" s="553">
        <v>80000</v>
      </c>
      <c r="I366" s="143"/>
      <c r="J366" s="393"/>
      <c r="K366" s="143"/>
      <c r="L366" s="151">
        <f t="shared" si="25"/>
        <v>80000</v>
      </c>
      <c r="N366" s="157"/>
      <c r="O366" s="143"/>
      <c r="P366" s="393"/>
      <c r="Q366" s="143"/>
      <c r="R366" s="150">
        <f t="shared" si="26"/>
        <v>80000</v>
      </c>
    </row>
    <row r="367" spans="2:20">
      <c r="B367" s="148">
        <f t="shared" si="27"/>
        <v>8</v>
      </c>
      <c r="C367" s="141"/>
      <c r="D367" s="141"/>
      <c r="E367" s="145" t="s">
        <v>238</v>
      </c>
      <c r="F367" s="145">
        <v>637</v>
      </c>
      <c r="G367" s="217" t="s">
        <v>681</v>
      </c>
      <c r="H367" s="553">
        <v>2000</v>
      </c>
      <c r="I367" s="143"/>
      <c r="J367" s="393"/>
      <c r="K367" s="143"/>
      <c r="L367" s="151">
        <f t="shared" si="25"/>
        <v>2000</v>
      </c>
      <c r="N367" s="157"/>
      <c r="O367" s="143"/>
      <c r="P367" s="393"/>
      <c r="Q367" s="143"/>
      <c r="R367" s="150">
        <f t="shared" si="26"/>
        <v>2000</v>
      </c>
    </row>
    <row r="368" spans="2:20">
      <c r="B368" s="148">
        <f t="shared" si="27"/>
        <v>9</v>
      </c>
      <c r="C368" s="141"/>
      <c r="D368" s="141"/>
      <c r="E368" s="145" t="s">
        <v>238</v>
      </c>
      <c r="F368" s="145">
        <v>635</v>
      </c>
      <c r="G368" s="217" t="s">
        <v>276</v>
      </c>
      <c r="H368" s="553">
        <v>200200</v>
      </c>
      <c r="I368" s="143"/>
      <c r="J368" s="393"/>
      <c r="K368" s="143"/>
      <c r="L368" s="151">
        <f t="shared" si="25"/>
        <v>200200</v>
      </c>
      <c r="N368" s="157"/>
      <c r="O368" s="143"/>
      <c r="P368" s="393"/>
      <c r="Q368" s="143"/>
      <c r="R368" s="150">
        <f t="shared" si="26"/>
        <v>200200</v>
      </c>
    </row>
    <row r="369" spans="2:18" ht="15.75">
      <c r="B369" s="148">
        <f t="shared" si="27"/>
        <v>10</v>
      </c>
      <c r="C369" s="25">
        <v>3</v>
      </c>
      <c r="D369" s="138" t="s">
        <v>223</v>
      </c>
      <c r="E369" s="26"/>
      <c r="F369" s="26"/>
      <c r="G369" s="216"/>
      <c r="H369" s="561"/>
      <c r="I369" s="94"/>
      <c r="J369" s="395">
        <f>SUM(J370:J392)</f>
        <v>1011662</v>
      </c>
      <c r="K369" s="94"/>
      <c r="L369" s="388">
        <f t="shared" si="25"/>
        <v>1011662</v>
      </c>
      <c r="N369" s="769"/>
      <c r="O369" s="94"/>
      <c r="P369" s="395">
        <f>SUM(P370:P394)</f>
        <v>939</v>
      </c>
      <c r="Q369" s="94"/>
      <c r="R369" s="388">
        <f t="shared" si="26"/>
        <v>1012601</v>
      </c>
    </row>
    <row r="370" spans="2:18">
      <c r="B370" s="148">
        <f t="shared" si="27"/>
        <v>11</v>
      </c>
      <c r="C370" s="141"/>
      <c r="D370" s="141"/>
      <c r="E370" s="145" t="s">
        <v>238</v>
      </c>
      <c r="F370" s="145">
        <v>717</v>
      </c>
      <c r="G370" s="217" t="s">
        <v>457</v>
      </c>
      <c r="H370" s="553"/>
      <c r="I370" s="143"/>
      <c r="J370" s="393">
        <v>73631</v>
      </c>
      <c r="K370" s="143"/>
      <c r="L370" s="151">
        <f t="shared" si="25"/>
        <v>73631</v>
      </c>
      <c r="N370" s="157"/>
      <c r="O370" s="143"/>
      <c r="P370" s="393"/>
      <c r="Q370" s="143"/>
      <c r="R370" s="150">
        <f t="shared" si="26"/>
        <v>73631</v>
      </c>
    </row>
    <row r="371" spans="2:18">
      <c r="B371" s="148">
        <f t="shared" si="27"/>
        <v>12</v>
      </c>
      <c r="C371" s="141"/>
      <c r="D371" s="141"/>
      <c r="E371" s="145" t="s">
        <v>238</v>
      </c>
      <c r="F371" s="145">
        <v>716</v>
      </c>
      <c r="G371" s="217" t="s">
        <v>457</v>
      </c>
      <c r="H371" s="553"/>
      <c r="I371" s="166"/>
      <c r="J371" s="393">
        <v>6877</v>
      </c>
      <c r="K371" s="166"/>
      <c r="L371" s="151">
        <f t="shared" si="25"/>
        <v>6877</v>
      </c>
      <c r="N371" s="157"/>
      <c r="O371" s="166"/>
      <c r="P371" s="393"/>
      <c r="Q371" s="166"/>
      <c r="R371" s="150">
        <f t="shared" si="26"/>
        <v>6877</v>
      </c>
    </row>
    <row r="372" spans="2:18">
      <c r="B372" s="148">
        <f t="shared" si="27"/>
        <v>13</v>
      </c>
      <c r="C372" s="141"/>
      <c r="D372" s="141"/>
      <c r="E372" s="145" t="s">
        <v>238</v>
      </c>
      <c r="F372" s="145">
        <v>717</v>
      </c>
      <c r="G372" s="217" t="s">
        <v>707</v>
      </c>
      <c r="H372" s="541"/>
      <c r="I372" s="143"/>
      <c r="J372" s="393">
        <v>400000</v>
      </c>
      <c r="K372" s="143"/>
      <c r="L372" s="151">
        <f t="shared" si="25"/>
        <v>400000</v>
      </c>
      <c r="N372" s="177"/>
      <c r="O372" s="143"/>
      <c r="P372" s="393">
        <v>-637</v>
      </c>
      <c r="Q372" s="143"/>
      <c r="R372" s="150">
        <f t="shared" si="26"/>
        <v>399363</v>
      </c>
    </row>
    <row r="373" spans="2:18">
      <c r="B373" s="148">
        <f t="shared" si="27"/>
        <v>14</v>
      </c>
      <c r="C373" s="141"/>
      <c r="D373" s="141"/>
      <c r="E373" s="145" t="s">
        <v>238</v>
      </c>
      <c r="F373" s="145">
        <v>716</v>
      </c>
      <c r="G373" s="217" t="s">
        <v>724</v>
      </c>
      <c r="H373" s="541"/>
      <c r="I373" s="143"/>
      <c r="J373" s="393">
        <v>5000</v>
      </c>
      <c r="K373" s="143"/>
      <c r="L373" s="151">
        <f t="shared" si="25"/>
        <v>5000</v>
      </c>
      <c r="N373" s="177"/>
      <c r="O373" s="143"/>
      <c r="P373" s="393"/>
      <c r="Q373" s="143"/>
      <c r="R373" s="150">
        <f t="shared" si="26"/>
        <v>5000</v>
      </c>
    </row>
    <row r="374" spans="2:18">
      <c r="B374" s="148">
        <f t="shared" si="27"/>
        <v>15</v>
      </c>
      <c r="C374" s="141"/>
      <c r="D374" s="141"/>
      <c r="E374" s="145" t="s">
        <v>238</v>
      </c>
      <c r="F374" s="145">
        <v>717</v>
      </c>
      <c r="G374" s="217" t="s">
        <v>608</v>
      </c>
      <c r="H374" s="541"/>
      <c r="I374" s="166"/>
      <c r="J374" s="399">
        <v>19654</v>
      </c>
      <c r="K374" s="166"/>
      <c r="L374" s="151">
        <f t="shared" si="25"/>
        <v>19654</v>
      </c>
      <c r="N374" s="177"/>
      <c r="O374" s="166"/>
      <c r="P374" s="399"/>
      <c r="Q374" s="166"/>
      <c r="R374" s="150">
        <f t="shared" si="26"/>
        <v>19654</v>
      </c>
    </row>
    <row r="375" spans="2:18">
      <c r="B375" s="148">
        <f t="shared" si="27"/>
        <v>16</v>
      </c>
      <c r="C375" s="147"/>
      <c r="D375" s="147"/>
      <c r="E375" s="147" t="s">
        <v>238</v>
      </c>
      <c r="F375" s="147">
        <v>716</v>
      </c>
      <c r="G375" s="384" t="s">
        <v>718</v>
      </c>
      <c r="H375" s="562"/>
      <c r="I375" s="526"/>
      <c r="J375" s="397">
        <v>4500</v>
      </c>
      <c r="K375" s="143"/>
      <c r="L375" s="150">
        <f t="shared" si="25"/>
        <v>4500</v>
      </c>
      <c r="N375" s="159"/>
      <c r="O375" s="526"/>
      <c r="P375" s="397"/>
      <c r="Q375" s="143"/>
      <c r="R375" s="150">
        <f t="shared" si="26"/>
        <v>4500</v>
      </c>
    </row>
    <row r="376" spans="2:18">
      <c r="B376" s="148">
        <f t="shared" si="27"/>
        <v>17</v>
      </c>
      <c r="C376" s="147"/>
      <c r="D376" s="147"/>
      <c r="E376" s="147" t="s">
        <v>238</v>
      </c>
      <c r="F376" s="147">
        <v>717</v>
      </c>
      <c r="G376" s="384" t="s">
        <v>740</v>
      </c>
      <c r="H376" s="562"/>
      <c r="I376" s="526"/>
      <c r="J376" s="397">
        <v>80000</v>
      </c>
      <c r="K376" s="143"/>
      <c r="L376" s="150">
        <f t="shared" si="25"/>
        <v>80000</v>
      </c>
      <c r="N376" s="159"/>
      <c r="O376" s="526"/>
      <c r="P376" s="397"/>
      <c r="Q376" s="143"/>
      <c r="R376" s="150">
        <f t="shared" si="26"/>
        <v>80000</v>
      </c>
    </row>
    <row r="377" spans="2:18">
      <c r="B377" s="148">
        <f t="shared" si="27"/>
        <v>18</v>
      </c>
      <c r="C377" s="147"/>
      <c r="D377" s="147"/>
      <c r="E377" s="147" t="s">
        <v>238</v>
      </c>
      <c r="F377" s="147">
        <v>717</v>
      </c>
      <c r="G377" s="384" t="s">
        <v>741</v>
      </c>
      <c r="H377" s="562"/>
      <c r="I377" s="526"/>
      <c r="J377" s="397">
        <v>15000</v>
      </c>
      <c r="K377" s="143"/>
      <c r="L377" s="150">
        <f t="shared" si="25"/>
        <v>15000</v>
      </c>
      <c r="N377" s="159"/>
      <c r="O377" s="526"/>
      <c r="P377" s="397"/>
      <c r="Q377" s="143"/>
      <c r="R377" s="150">
        <f t="shared" si="26"/>
        <v>15000</v>
      </c>
    </row>
    <row r="378" spans="2:18">
      <c r="B378" s="148">
        <f t="shared" si="27"/>
        <v>19</v>
      </c>
      <c r="C378" s="147"/>
      <c r="D378" s="147"/>
      <c r="E378" s="147" t="s">
        <v>238</v>
      </c>
      <c r="F378" s="147">
        <v>717</v>
      </c>
      <c r="G378" s="384" t="s">
        <v>742</v>
      </c>
      <c r="H378" s="562"/>
      <c r="I378" s="526"/>
      <c r="J378" s="397">
        <v>20000</v>
      </c>
      <c r="K378" s="143"/>
      <c r="L378" s="150">
        <f t="shared" si="25"/>
        <v>20000</v>
      </c>
      <c r="N378" s="159"/>
      <c r="O378" s="526"/>
      <c r="P378" s="397"/>
      <c r="Q378" s="143"/>
      <c r="R378" s="150">
        <f t="shared" si="26"/>
        <v>20000</v>
      </c>
    </row>
    <row r="379" spans="2:18">
      <c r="B379" s="148">
        <f t="shared" si="27"/>
        <v>20</v>
      </c>
      <c r="C379" s="147"/>
      <c r="D379" s="147"/>
      <c r="E379" s="147" t="s">
        <v>238</v>
      </c>
      <c r="F379" s="147">
        <v>717</v>
      </c>
      <c r="G379" s="384" t="s">
        <v>743</v>
      </c>
      <c r="H379" s="562"/>
      <c r="I379" s="526"/>
      <c r="J379" s="397">
        <v>20000</v>
      </c>
      <c r="K379" s="143"/>
      <c r="L379" s="150">
        <f t="shared" si="25"/>
        <v>20000</v>
      </c>
      <c r="N379" s="159"/>
      <c r="O379" s="526"/>
      <c r="P379" s="397"/>
      <c r="Q379" s="143"/>
      <c r="R379" s="150">
        <f t="shared" si="26"/>
        <v>20000</v>
      </c>
    </row>
    <row r="380" spans="2:18">
      <c r="B380" s="148">
        <f t="shared" si="27"/>
        <v>21</v>
      </c>
      <c r="C380" s="147"/>
      <c r="D380" s="147"/>
      <c r="E380" s="147" t="s">
        <v>238</v>
      </c>
      <c r="F380" s="147">
        <v>717</v>
      </c>
      <c r="G380" s="384" t="s">
        <v>744</v>
      </c>
      <c r="H380" s="562"/>
      <c r="I380" s="526"/>
      <c r="J380" s="397">
        <v>20000</v>
      </c>
      <c r="K380" s="143"/>
      <c r="L380" s="150">
        <f t="shared" si="25"/>
        <v>20000</v>
      </c>
      <c r="N380" s="159"/>
      <c r="O380" s="526"/>
      <c r="P380" s="397"/>
      <c r="Q380" s="143"/>
      <c r="R380" s="150">
        <f t="shared" si="26"/>
        <v>20000</v>
      </c>
    </row>
    <row r="381" spans="2:18">
      <c r="B381" s="148">
        <f t="shared" si="27"/>
        <v>22</v>
      </c>
      <c r="C381" s="147"/>
      <c r="D381" s="147"/>
      <c r="E381" s="147" t="s">
        <v>238</v>
      </c>
      <c r="F381" s="147">
        <v>717</v>
      </c>
      <c r="G381" s="384" t="s">
        <v>745</v>
      </c>
      <c r="H381" s="562"/>
      <c r="I381" s="526"/>
      <c r="J381" s="397">
        <v>20000</v>
      </c>
      <c r="K381" s="143"/>
      <c r="L381" s="150">
        <f t="shared" si="25"/>
        <v>20000</v>
      </c>
      <c r="N381" s="159"/>
      <c r="O381" s="526"/>
      <c r="P381" s="397"/>
      <c r="Q381" s="143"/>
      <c r="R381" s="150">
        <f t="shared" si="26"/>
        <v>20000</v>
      </c>
    </row>
    <row r="382" spans="2:18">
      <c r="B382" s="148">
        <f t="shared" si="27"/>
        <v>23</v>
      </c>
      <c r="C382" s="147"/>
      <c r="D382" s="147"/>
      <c r="E382" s="147" t="s">
        <v>238</v>
      </c>
      <c r="F382" s="147">
        <v>717</v>
      </c>
      <c r="G382" s="384" t="s">
        <v>746</v>
      </c>
      <c r="H382" s="562"/>
      <c r="I382" s="526"/>
      <c r="J382" s="397">
        <v>15000</v>
      </c>
      <c r="K382" s="143"/>
      <c r="L382" s="150">
        <f t="shared" si="25"/>
        <v>15000</v>
      </c>
      <c r="N382" s="159"/>
      <c r="O382" s="526"/>
      <c r="P382" s="397"/>
      <c r="Q382" s="143"/>
      <c r="R382" s="150">
        <f t="shared" si="26"/>
        <v>15000</v>
      </c>
    </row>
    <row r="383" spans="2:18">
      <c r="B383" s="148">
        <f t="shared" si="27"/>
        <v>24</v>
      </c>
      <c r="C383" s="147"/>
      <c r="D383" s="147"/>
      <c r="E383" s="147" t="s">
        <v>238</v>
      </c>
      <c r="F383" s="147">
        <v>716</v>
      </c>
      <c r="G383" s="384" t="s">
        <v>748</v>
      </c>
      <c r="H383" s="562"/>
      <c r="I383" s="526"/>
      <c r="J383" s="397">
        <v>7000</v>
      </c>
      <c r="K383" s="143"/>
      <c r="L383" s="150">
        <f t="shared" si="25"/>
        <v>7000</v>
      </c>
      <c r="N383" s="159"/>
      <c r="O383" s="526"/>
      <c r="P383" s="397"/>
      <c r="Q383" s="143"/>
      <c r="R383" s="150">
        <f t="shared" si="26"/>
        <v>7000</v>
      </c>
    </row>
    <row r="384" spans="2:18">
      <c r="B384" s="148">
        <f t="shared" si="27"/>
        <v>25</v>
      </c>
      <c r="C384" s="147"/>
      <c r="D384" s="147"/>
      <c r="E384" s="147" t="s">
        <v>238</v>
      </c>
      <c r="F384" s="147">
        <v>717</v>
      </c>
      <c r="G384" s="384" t="s">
        <v>747</v>
      </c>
      <c r="H384" s="562"/>
      <c r="I384" s="526"/>
      <c r="J384" s="397">
        <v>50000</v>
      </c>
      <c r="K384" s="143"/>
      <c r="L384" s="150">
        <f t="shared" si="25"/>
        <v>50000</v>
      </c>
      <c r="N384" s="159"/>
      <c r="O384" s="526"/>
      <c r="P384" s="397"/>
      <c r="Q384" s="143"/>
      <c r="R384" s="150">
        <f t="shared" si="26"/>
        <v>50000</v>
      </c>
    </row>
    <row r="385" spans="2:18">
      <c r="B385" s="148">
        <f t="shared" si="27"/>
        <v>26</v>
      </c>
      <c r="C385" s="147"/>
      <c r="D385" s="147"/>
      <c r="E385" s="147" t="s">
        <v>238</v>
      </c>
      <c r="F385" s="147">
        <v>716</v>
      </c>
      <c r="G385" s="384" t="s">
        <v>750</v>
      </c>
      <c r="H385" s="562"/>
      <c r="I385" s="526"/>
      <c r="J385" s="397">
        <v>6000</v>
      </c>
      <c r="K385" s="143"/>
      <c r="L385" s="150">
        <f t="shared" si="25"/>
        <v>6000</v>
      </c>
      <c r="N385" s="159"/>
      <c r="O385" s="526"/>
      <c r="P385" s="397"/>
      <c r="Q385" s="143"/>
      <c r="R385" s="150">
        <f t="shared" si="26"/>
        <v>6000</v>
      </c>
    </row>
    <row r="386" spans="2:18">
      <c r="B386" s="148">
        <f t="shared" si="27"/>
        <v>27</v>
      </c>
      <c r="C386" s="147"/>
      <c r="D386" s="147"/>
      <c r="E386" s="147" t="s">
        <v>238</v>
      </c>
      <c r="F386" s="147">
        <v>717</v>
      </c>
      <c r="G386" s="384" t="s">
        <v>749</v>
      </c>
      <c r="H386" s="562"/>
      <c r="I386" s="526"/>
      <c r="J386" s="397">
        <v>60000</v>
      </c>
      <c r="K386" s="143"/>
      <c r="L386" s="150">
        <f t="shared" si="25"/>
        <v>60000</v>
      </c>
      <c r="N386" s="159"/>
      <c r="O386" s="526"/>
      <c r="P386" s="397"/>
      <c r="Q386" s="143"/>
      <c r="R386" s="150">
        <f t="shared" si="26"/>
        <v>60000</v>
      </c>
    </row>
    <row r="387" spans="2:18">
      <c r="B387" s="148">
        <f t="shared" si="27"/>
        <v>28</v>
      </c>
      <c r="C387" s="147"/>
      <c r="D387" s="147"/>
      <c r="E387" s="147" t="s">
        <v>238</v>
      </c>
      <c r="F387" s="147">
        <v>716</v>
      </c>
      <c r="G387" s="384" t="s">
        <v>752</v>
      </c>
      <c r="H387" s="562"/>
      <c r="I387" s="526"/>
      <c r="J387" s="397">
        <v>3000</v>
      </c>
      <c r="K387" s="143"/>
      <c r="L387" s="150">
        <f t="shared" si="25"/>
        <v>3000</v>
      </c>
      <c r="N387" s="159"/>
      <c r="O387" s="526"/>
      <c r="P387" s="397"/>
      <c r="Q387" s="143"/>
      <c r="R387" s="150">
        <f t="shared" si="26"/>
        <v>3000</v>
      </c>
    </row>
    <row r="388" spans="2:18">
      <c r="B388" s="148">
        <f t="shared" si="27"/>
        <v>29</v>
      </c>
      <c r="C388" s="147"/>
      <c r="D388" s="147"/>
      <c r="E388" s="147" t="s">
        <v>238</v>
      </c>
      <c r="F388" s="147">
        <v>717</v>
      </c>
      <c r="G388" s="384" t="s">
        <v>751</v>
      </c>
      <c r="H388" s="562"/>
      <c r="I388" s="526"/>
      <c r="J388" s="397">
        <v>60000</v>
      </c>
      <c r="K388" s="143"/>
      <c r="L388" s="150">
        <f t="shared" si="25"/>
        <v>60000</v>
      </c>
      <c r="N388" s="159"/>
      <c r="O388" s="526"/>
      <c r="P388" s="397"/>
      <c r="Q388" s="143"/>
      <c r="R388" s="150">
        <f t="shared" si="26"/>
        <v>60000</v>
      </c>
    </row>
    <row r="389" spans="2:18">
      <c r="B389" s="148">
        <f t="shared" si="27"/>
        <v>30</v>
      </c>
      <c r="C389" s="147"/>
      <c r="D389" s="147"/>
      <c r="E389" s="147" t="s">
        <v>238</v>
      </c>
      <c r="F389" s="147">
        <v>716</v>
      </c>
      <c r="G389" s="384" t="s">
        <v>754</v>
      </c>
      <c r="H389" s="562"/>
      <c r="I389" s="526"/>
      <c r="J389" s="397">
        <v>3000</v>
      </c>
      <c r="K389" s="143"/>
      <c r="L389" s="150">
        <f t="shared" si="25"/>
        <v>3000</v>
      </c>
      <c r="N389" s="159"/>
      <c r="O389" s="526"/>
      <c r="P389" s="397"/>
      <c r="Q389" s="143"/>
      <c r="R389" s="150">
        <f t="shared" si="26"/>
        <v>3000</v>
      </c>
    </row>
    <row r="390" spans="2:18">
      <c r="B390" s="148">
        <f t="shared" si="27"/>
        <v>31</v>
      </c>
      <c r="C390" s="147"/>
      <c r="D390" s="147"/>
      <c r="E390" s="147" t="s">
        <v>238</v>
      </c>
      <c r="F390" s="147">
        <v>717</v>
      </c>
      <c r="G390" s="384" t="s">
        <v>753</v>
      </c>
      <c r="H390" s="562"/>
      <c r="I390" s="526"/>
      <c r="J390" s="397">
        <v>80000</v>
      </c>
      <c r="K390" s="143"/>
      <c r="L390" s="150">
        <f t="shared" si="25"/>
        <v>80000</v>
      </c>
      <c r="N390" s="159"/>
      <c r="O390" s="526"/>
      <c r="P390" s="397"/>
      <c r="Q390" s="143"/>
      <c r="R390" s="150">
        <f t="shared" si="26"/>
        <v>80000</v>
      </c>
    </row>
    <row r="391" spans="2:18">
      <c r="B391" s="148">
        <f t="shared" si="27"/>
        <v>32</v>
      </c>
      <c r="C391" s="147"/>
      <c r="D391" s="147"/>
      <c r="E391" s="147" t="s">
        <v>238</v>
      </c>
      <c r="F391" s="147">
        <v>716</v>
      </c>
      <c r="G391" s="384" t="s">
        <v>756</v>
      </c>
      <c r="H391" s="562"/>
      <c r="I391" s="526"/>
      <c r="J391" s="397">
        <v>3000</v>
      </c>
      <c r="K391" s="143"/>
      <c r="L391" s="150">
        <f t="shared" si="25"/>
        <v>3000</v>
      </c>
      <c r="N391" s="159"/>
      <c r="O391" s="526"/>
      <c r="P391" s="397"/>
      <c r="Q391" s="143"/>
      <c r="R391" s="150">
        <f t="shared" si="26"/>
        <v>3000</v>
      </c>
    </row>
    <row r="392" spans="2:18">
      <c r="B392" s="823">
        <f t="shared" si="27"/>
        <v>33</v>
      </c>
      <c r="C392" s="824"/>
      <c r="D392" s="824"/>
      <c r="E392" s="824" t="s">
        <v>238</v>
      </c>
      <c r="F392" s="824">
        <v>717</v>
      </c>
      <c r="G392" s="825" t="s">
        <v>755</v>
      </c>
      <c r="H392" s="562"/>
      <c r="I392" s="526"/>
      <c r="J392" s="397">
        <v>40000</v>
      </c>
      <c r="K392" s="143"/>
      <c r="L392" s="150">
        <f t="shared" si="25"/>
        <v>40000</v>
      </c>
      <c r="N392" s="159"/>
      <c r="O392" s="526"/>
      <c r="P392" s="397"/>
      <c r="Q392" s="143"/>
      <c r="R392" s="150">
        <f>H392+J392+N392+P392</f>
        <v>40000</v>
      </c>
    </row>
    <row r="393" spans="2:18" s="836" customFormat="1" ht="24">
      <c r="B393" s="837">
        <f>B392+1</f>
        <v>34</v>
      </c>
      <c r="C393" s="828"/>
      <c r="D393" s="828"/>
      <c r="E393" s="520" t="s">
        <v>238</v>
      </c>
      <c r="F393" s="520">
        <v>716</v>
      </c>
      <c r="G393" s="829" t="s">
        <v>783</v>
      </c>
      <c r="H393" s="830"/>
      <c r="I393" s="831"/>
      <c r="J393" s="832"/>
      <c r="K393" s="831"/>
      <c r="L393" s="833"/>
      <c r="M393" s="834"/>
      <c r="N393" s="835"/>
      <c r="O393" s="831"/>
      <c r="P393" s="503">
        <f>1000-61</f>
        <v>939</v>
      </c>
      <c r="Q393" s="831"/>
      <c r="R393" s="506">
        <f t="shared" ref="R393:R394" si="28">H393+J393+N393+P393</f>
        <v>939</v>
      </c>
    </row>
    <row r="394" spans="2:18" ht="13.5" thickBot="1">
      <c r="B394" s="149">
        <f>B393+1</f>
        <v>35</v>
      </c>
      <c r="C394" s="154"/>
      <c r="D394" s="154"/>
      <c r="E394" s="154" t="s">
        <v>238</v>
      </c>
      <c r="F394" s="154">
        <v>717</v>
      </c>
      <c r="G394" s="826" t="s">
        <v>784</v>
      </c>
      <c r="H394" s="827"/>
      <c r="I394" s="155"/>
      <c r="J394" s="405"/>
      <c r="K394" s="155"/>
      <c r="L394" s="341"/>
      <c r="N394" s="385"/>
      <c r="O394" s="155"/>
      <c r="P394" s="405">
        <v>637</v>
      </c>
      <c r="Q394" s="155"/>
      <c r="R394" s="341">
        <f t="shared" si="28"/>
        <v>637</v>
      </c>
    </row>
    <row r="398" spans="2:18" ht="27.75" thickBot="1">
      <c r="B398" s="897" t="s">
        <v>235</v>
      </c>
      <c r="C398" s="897"/>
      <c r="D398" s="897"/>
      <c r="E398" s="897"/>
      <c r="F398" s="897"/>
      <c r="G398" s="897"/>
      <c r="H398" s="897"/>
      <c r="I398" s="278"/>
      <c r="J398" s="278"/>
      <c r="K398" s="278"/>
      <c r="L398" s="278"/>
    </row>
    <row r="399" spans="2:18" ht="15" thickBot="1">
      <c r="B399" s="882" t="s">
        <v>540</v>
      </c>
      <c r="C399" s="883"/>
      <c r="D399" s="883"/>
      <c r="E399" s="883"/>
      <c r="F399" s="883"/>
      <c r="G399" s="883"/>
      <c r="H399" s="883"/>
      <c r="I399" s="883"/>
      <c r="J399" s="883"/>
      <c r="K399" s="131"/>
      <c r="L399" s="884" t="s">
        <v>732</v>
      </c>
      <c r="N399" s="873" t="s">
        <v>767</v>
      </c>
      <c r="O399" s="739"/>
      <c r="P399" s="876" t="s">
        <v>768</v>
      </c>
      <c r="Q399" s="740"/>
      <c r="R399" s="879" t="s">
        <v>769</v>
      </c>
    </row>
    <row r="400" spans="2:18" ht="15" thickTop="1">
      <c r="B400" s="24"/>
      <c r="C400" s="887" t="s">
        <v>513</v>
      </c>
      <c r="D400" s="887" t="s">
        <v>512</v>
      </c>
      <c r="E400" s="887" t="s">
        <v>510</v>
      </c>
      <c r="F400" s="887" t="s">
        <v>511</v>
      </c>
      <c r="G400" s="368" t="s">
        <v>3</v>
      </c>
      <c r="H400" s="889" t="s">
        <v>730</v>
      </c>
      <c r="I400" s="84"/>
      <c r="J400" s="891" t="s">
        <v>731</v>
      </c>
      <c r="K400" s="84"/>
      <c r="L400" s="885"/>
      <c r="N400" s="874"/>
      <c r="O400" s="739"/>
      <c r="P400" s="877"/>
      <c r="Q400" s="740"/>
      <c r="R400" s="880"/>
    </row>
    <row r="401" spans="2:18" ht="36" customHeight="1" thickBot="1">
      <c r="B401" s="27"/>
      <c r="C401" s="888"/>
      <c r="D401" s="888"/>
      <c r="E401" s="888"/>
      <c r="F401" s="888"/>
      <c r="G401" s="214"/>
      <c r="H401" s="890"/>
      <c r="I401" s="84"/>
      <c r="J401" s="892"/>
      <c r="K401" s="84"/>
      <c r="L401" s="886"/>
      <c r="N401" s="875"/>
      <c r="O401" s="739"/>
      <c r="P401" s="878"/>
      <c r="Q401" s="740"/>
      <c r="R401" s="881"/>
    </row>
    <row r="402" spans="2:18" ht="19.5" thickTop="1" thickBot="1">
      <c r="B402" s="190">
        <v>1</v>
      </c>
      <c r="C402" s="136" t="s">
        <v>236</v>
      </c>
      <c r="D402" s="116"/>
      <c r="E402" s="116"/>
      <c r="F402" s="116"/>
      <c r="G402" s="215"/>
      <c r="H402" s="484">
        <f>H403+H549+H678+H782+H943</f>
        <v>11103700</v>
      </c>
      <c r="I402" s="118"/>
      <c r="J402" s="426">
        <f>J403+J549+J678+J782+J943</f>
        <v>335121</v>
      </c>
      <c r="K402" s="118"/>
      <c r="L402" s="408">
        <f t="shared" ref="L402:L465" si="29">H402+J402</f>
        <v>11438821</v>
      </c>
      <c r="N402" s="484">
        <f>N403+N549+N678+N782+N943</f>
        <v>0</v>
      </c>
      <c r="O402" s="118"/>
      <c r="P402" s="426">
        <f>P403+P549+P678+P782+P943</f>
        <v>0</v>
      </c>
      <c r="Q402" s="118"/>
      <c r="R402" s="743">
        <f>H402+J402+N402+P402</f>
        <v>11438821</v>
      </c>
    </row>
    <row r="403" spans="2:18" ht="16.5" thickTop="1">
      <c r="B403" s="190">
        <f t="shared" ref="B403:B466" si="30">B402+1</f>
        <v>2</v>
      </c>
      <c r="C403" s="25">
        <v>1</v>
      </c>
      <c r="D403" s="138" t="s">
        <v>107</v>
      </c>
      <c r="E403" s="26"/>
      <c r="F403" s="26"/>
      <c r="G403" s="216"/>
      <c r="H403" s="450">
        <f>H404+H541+H542+H543+H531</f>
        <v>2468305</v>
      </c>
      <c r="I403" s="94"/>
      <c r="J403" s="221">
        <f>J404+J545+J546+J547</f>
        <v>155493</v>
      </c>
      <c r="K403" s="94"/>
      <c r="L403" s="388">
        <f t="shared" si="29"/>
        <v>2623798</v>
      </c>
      <c r="N403" s="450"/>
      <c r="O403" s="94"/>
      <c r="P403" s="221"/>
      <c r="Q403" s="94"/>
      <c r="R403" s="388">
        <f t="shared" ref="R403:R466" si="31">H403+J403+N403+P403</f>
        <v>2623798</v>
      </c>
    </row>
    <row r="404" spans="2:18" ht="15">
      <c r="B404" s="190">
        <f t="shared" si="30"/>
        <v>3</v>
      </c>
      <c r="C404" s="160"/>
      <c r="D404" s="161"/>
      <c r="E404" s="189" t="s">
        <v>554</v>
      </c>
      <c r="F404" s="161"/>
      <c r="G404" s="225"/>
      <c r="H404" s="451">
        <f>H405+H413+H421+H429+H437+H445+H453+H461+H469+H479+H488+H496+H504+H513+H522</f>
        <v>2008285</v>
      </c>
      <c r="I404" s="351"/>
      <c r="J404" s="455">
        <f>J405+J413+J421+J429+J437+J445+J531+J453+J461+J469+J479+J488+J496+J504+J513+J522</f>
        <v>69000</v>
      </c>
      <c r="K404" s="351"/>
      <c r="L404" s="365">
        <f t="shared" si="29"/>
        <v>2077285</v>
      </c>
      <c r="N404" s="451"/>
      <c r="O404" s="351"/>
      <c r="P404" s="455"/>
      <c r="Q404" s="351"/>
      <c r="R404" s="365">
        <f t="shared" si="31"/>
        <v>2077285</v>
      </c>
    </row>
    <row r="405" spans="2:18" ht="15">
      <c r="B405" s="190">
        <f t="shared" si="30"/>
        <v>4</v>
      </c>
      <c r="C405" s="81"/>
      <c r="D405" s="32" t="s">
        <v>4</v>
      </c>
      <c r="E405" s="193" t="s">
        <v>305</v>
      </c>
      <c r="F405" s="165" t="s">
        <v>359</v>
      </c>
      <c r="G405" s="267"/>
      <c r="H405" s="452">
        <f>SUM(H406:H408)</f>
        <v>107275</v>
      </c>
      <c r="I405" s="348"/>
      <c r="J405" s="456"/>
      <c r="K405" s="348"/>
      <c r="L405" s="349">
        <f t="shared" si="29"/>
        <v>107275</v>
      </c>
      <c r="N405" s="452"/>
      <c r="O405" s="348"/>
      <c r="P405" s="456"/>
      <c r="Q405" s="348"/>
      <c r="R405" s="349">
        <f t="shared" si="31"/>
        <v>107275</v>
      </c>
    </row>
    <row r="406" spans="2:18">
      <c r="B406" s="190">
        <f t="shared" si="30"/>
        <v>5</v>
      </c>
      <c r="C406" s="160"/>
      <c r="D406" s="161"/>
      <c r="E406" s="142"/>
      <c r="F406" s="161" t="s">
        <v>214</v>
      </c>
      <c r="G406" s="225" t="s">
        <v>545</v>
      </c>
      <c r="H406" s="404">
        <v>61890</v>
      </c>
      <c r="I406" s="163"/>
      <c r="J406" s="413"/>
      <c r="K406" s="163"/>
      <c r="L406" s="185">
        <f t="shared" si="29"/>
        <v>61890</v>
      </c>
      <c r="N406" s="404"/>
      <c r="O406" s="163"/>
      <c r="P406" s="413"/>
      <c r="Q406" s="163"/>
      <c r="R406" s="185">
        <f t="shared" si="31"/>
        <v>61890</v>
      </c>
    </row>
    <row r="407" spans="2:18">
      <c r="B407" s="190">
        <f t="shared" si="30"/>
        <v>6</v>
      </c>
      <c r="C407" s="160"/>
      <c r="D407" s="161"/>
      <c r="E407" s="142"/>
      <c r="F407" s="161" t="s">
        <v>215</v>
      </c>
      <c r="G407" s="225" t="s">
        <v>264</v>
      </c>
      <c r="H407" s="404">
        <v>23530</v>
      </c>
      <c r="I407" s="163"/>
      <c r="J407" s="413"/>
      <c r="K407" s="163"/>
      <c r="L407" s="185">
        <f t="shared" si="29"/>
        <v>23530</v>
      </c>
      <c r="N407" s="404"/>
      <c r="O407" s="163"/>
      <c r="P407" s="413"/>
      <c r="Q407" s="163"/>
      <c r="R407" s="185">
        <f t="shared" si="31"/>
        <v>23530</v>
      </c>
    </row>
    <row r="408" spans="2:18">
      <c r="B408" s="190">
        <f t="shared" si="30"/>
        <v>7</v>
      </c>
      <c r="C408" s="160"/>
      <c r="D408" s="161"/>
      <c r="E408" s="142"/>
      <c r="F408" s="161" t="s">
        <v>221</v>
      </c>
      <c r="G408" s="225" t="s">
        <v>360</v>
      </c>
      <c r="H408" s="404">
        <f>SUM(H409:H412)</f>
        <v>21855</v>
      </c>
      <c r="I408" s="163"/>
      <c r="J408" s="413"/>
      <c r="K408" s="163"/>
      <c r="L408" s="185">
        <f t="shared" si="29"/>
        <v>21855</v>
      </c>
      <c r="N408" s="404"/>
      <c r="O408" s="163"/>
      <c r="P408" s="413"/>
      <c r="Q408" s="163"/>
      <c r="R408" s="185">
        <f t="shared" si="31"/>
        <v>21855</v>
      </c>
    </row>
    <row r="409" spans="2:18">
      <c r="B409" s="190">
        <f t="shared" si="30"/>
        <v>8</v>
      </c>
      <c r="C409" s="141"/>
      <c r="D409" s="142"/>
      <c r="E409" s="142"/>
      <c r="F409" s="142" t="s">
        <v>202</v>
      </c>
      <c r="G409" s="217" t="s">
        <v>335</v>
      </c>
      <c r="H409" s="393">
        <v>15660</v>
      </c>
      <c r="I409" s="143"/>
      <c r="J409" s="159"/>
      <c r="K409" s="143"/>
      <c r="L409" s="186">
        <f t="shared" si="29"/>
        <v>15660</v>
      </c>
      <c r="N409" s="393"/>
      <c r="O409" s="143"/>
      <c r="P409" s="159"/>
      <c r="Q409" s="143"/>
      <c r="R409" s="186">
        <f t="shared" si="31"/>
        <v>15660</v>
      </c>
    </row>
    <row r="410" spans="2:18">
      <c r="B410" s="190">
        <f t="shared" si="30"/>
        <v>9</v>
      </c>
      <c r="C410" s="141"/>
      <c r="D410" s="142"/>
      <c r="E410" s="142"/>
      <c r="F410" s="142" t="s">
        <v>203</v>
      </c>
      <c r="G410" s="217" t="s">
        <v>251</v>
      </c>
      <c r="H410" s="393">
        <v>3720</v>
      </c>
      <c r="I410" s="143"/>
      <c r="J410" s="159"/>
      <c r="K410" s="143"/>
      <c r="L410" s="186">
        <f t="shared" si="29"/>
        <v>3720</v>
      </c>
      <c r="N410" s="393"/>
      <c r="O410" s="143"/>
      <c r="P410" s="159"/>
      <c r="Q410" s="143"/>
      <c r="R410" s="186">
        <f t="shared" si="31"/>
        <v>3720</v>
      </c>
    </row>
    <row r="411" spans="2:18">
      <c r="B411" s="190">
        <f t="shared" si="30"/>
        <v>10</v>
      </c>
      <c r="C411" s="141"/>
      <c r="D411" s="142"/>
      <c r="E411" s="142"/>
      <c r="F411" s="142" t="s">
        <v>217</v>
      </c>
      <c r="G411" s="217" t="s">
        <v>266</v>
      </c>
      <c r="H411" s="393">
        <v>150</v>
      </c>
      <c r="I411" s="143"/>
      <c r="J411" s="159"/>
      <c r="K411" s="143"/>
      <c r="L411" s="186">
        <f t="shared" si="29"/>
        <v>150</v>
      </c>
      <c r="N411" s="393"/>
      <c r="O411" s="143"/>
      <c r="P411" s="159"/>
      <c r="Q411" s="143"/>
      <c r="R411" s="186">
        <f t="shared" si="31"/>
        <v>150</v>
      </c>
    </row>
    <row r="412" spans="2:18">
      <c r="B412" s="190">
        <f t="shared" si="30"/>
        <v>11</v>
      </c>
      <c r="C412" s="141"/>
      <c r="D412" s="142"/>
      <c r="E412" s="142"/>
      <c r="F412" s="142" t="s">
        <v>219</v>
      </c>
      <c r="G412" s="217" t="s">
        <v>252</v>
      </c>
      <c r="H412" s="393">
        <v>2325</v>
      </c>
      <c r="I412" s="143"/>
      <c r="J412" s="159"/>
      <c r="K412" s="143"/>
      <c r="L412" s="186">
        <f t="shared" si="29"/>
        <v>2325</v>
      </c>
      <c r="N412" s="393"/>
      <c r="O412" s="143"/>
      <c r="P412" s="159"/>
      <c r="Q412" s="143"/>
      <c r="R412" s="186">
        <f t="shared" si="31"/>
        <v>2325</v>
      </c>
    </row>
    <row r="413" spans="2:18" ht="15">
      <c r="B413" s="190">
        <f t="shared" si="30"/>
        <v>12</v>
      </c>
      <c r="C413" s="81"/>
      <c r="D413" s="32" t="s">
        <v>5</v>
      </c>
      <c r="E413" s="193" t="s">
        <v>305</v>
      </c>
      <c r="F413" s="165" t="s">
        <v>361</v>
      </c>
      <c r="G413" s="267"/>
      <c r="H413" s="452">
        <f>SUM(H414:H416)</f>
        <v>139590</v>
      </c>
      <c r="I413" s="350"/>
      <c r="J413" s="457"/>
      <c r="K413" s="350"/>
      <c r="L413" s="349">
        <f t="shared" si="29"/>
        <v>139590</v>
      </c>
      <c r="N413" s="452"/>
      <c r="O413" s="350"/>
      <c r="P413" s="457"/>
      <c r="Q413" s="350"/>
      <c r="R413" s="349">
        <f t="shared" si="31"/>
        <v>139590</v>
      </c>
    </row>
    <row r="414" spans="2:18">
      <c r="B414" s="190">
        <f t="shared" si="30"/>
        <v>13</v>
      </c>
      <c r="C414" s="160"/>
      <c r="D414" s="161"/>
      <c r="E414" s="142"/>
      <c r="F414" s="161" t="s">
        <v>214</v>
      </c>
      <c r="G414" s="225" t="s">
        <v>545</v>
      </c>
      <c r="H414" s="404">
        <v>76880</v>
      </c>
      <c r="I414" s="163"/>
      <c r="J414" s="413"/>
      <c r="K414" s="163"/>
      <c r="L414" s="185">
        <f t="shared" si="29"/>
        <v>76880</v>
      </c>
      <c r="N414" s="404"/>
      <c r="O414" s="163"/>
      <c r="P414" s="413"/>
      <c r="Q414" s="163"/>
      <c r="R414" s="185">
        <f t="shared" si="31"/>
        <v>76880</v>
      </c>
    </row>
    <row r="415" spans="2:18">
      <c r="B415" s="190">
        <f t="shared" si="30"/>
        <v>14</v>
      </c>
      <c r="C415" s="160"/>
      <c r="D415" s="161"/>
      <c r="E415" s="142"/>
      <c r="F415" s="161" t="s">
        <v>215</v>
      </c>
      <c r="G415" s="225" t="s">
        <v>264</v>
      </c>
      <c r="H415" s="404">
        <v>28630</v>
      </c>
      <c r="I415" s="163"/>
      <c r="J415" s="413"/>
      <c r="K415" s="163"/>
      <c r="L415" s="185">
        <f t="shared" si="29"/>
        <v>28630</v>
      </c>
      <c r="N415" s="404"/>
      <c r="O415" s="163"/>
      <c r="P415" s="413"/>
      <c r="Q415" s="163"/>
      <c r="R415" s="185">
        <f t="shared" si="31"/>
        <v>28630</v>
      </c>
    </row>
    <row r="416" spans="2:18">
      <c r="B416" s="190">
        <f t="shared" si="30"/>
        <v>15</v>
      </c>
      <c r="C416" s="160"/>
      <c r="D416" s="161"/>
      <c r="E416" s="142"/>
      <c r="F416" s="161" t="s">
        <v>221</v>
      </c>
      <c r="G416" s="225" t="s">
        <v>360</v>
      </c>
      <c r="H416" s="404">
        <f>SUM(H417:H420)</f>
        <v>34080</v>
      </c>
      <c r="I416" s="163"/>
      <c r="J416" s="413"/>
      <c r="K416" s="163"/>
      <c r="L416" s="185">
        <f t="shared" si="29"/>
        <v>34080</v>
      </c>
      <c r="N416" s="404"/>
      <c r="O416" s="163"/>
      <c r="P416" s="413"/>
      <c r="Q416" s="163"/>
      <c r="R416" s="185">
        <f t="shared" si="31"/>
        <v>34080</v>
      </c>
    </row>
    <row r="417" spans="2:18">
      <c r="B417" s="190">
        <f t="shared" si="30"/>
        <v>16</v>
      </c>
      <c r="C417" s="141"/>
      <c r="D417" s="142"/>
      <c r="E417" s="142"/>
      <c r="F417" s="142" t="s">
        <v>202</v>
      </c>
      <c r="G417" s="217" t="s">
        <v>335</v>
      </c>
      <c r="H417" s="393">
        <v>25930</v>
      </c>
      <c r="I417" s="143"/>
      <c r="J417" s="159"/>
      <c r="K417" s="143"/>
      <c r="L417" s="186">
        <f t="shared" si="29"/>
        <v>25930</v>
      </c>
      <c r="N417" s="393"/>
      <c r="O417" s="143"/>
      <c r="P417" s="159"/>
      <c r="Q417" s="143"/>
      <c r="R417" s="186">
        <f t="shared" si="31"/>
        <v>25930</v>
      </c>
    </row>
    <row r="418" spans="2:18">
      <c r="B418" s="190">
        <f t="shared" si="30"/>
        <v>17</v>
      </c>
      <c r="C418" s="141"/>
      <c r="D418" s="142"/>
      <c r="E418" s="142"/>
      <c r="F418" s="142" t="s">
        <v>203</v>
      </c>
      <c r="G418" s="217" t="s">
        <v>251</v>
      </c>
      <c r="H418" s="393">
        <v>4830</v>
      </c>
      <c r="I418" s="143"/>
      <c r="J418" s="159"/>
      <c r="K418" s="143"/>
      <c r="L418" s="186">
        <f t="shared" si="29"/>
        <v>4830</v>
      </c>
      <c r="N418" s="393"/>
      <c r="O418" s="143"/>
      <c r="P418" s="159"/>
      <c r="Q418" s="143"/>
      <c r="R418" s="186">
        <f t="shared" si="31"/>
        <v>4830</v>
      </c>
    </row>
    <row r="419" spans="2:18">
      <c r="B419" s="190">
        <f t="shared" si="30"/>
        <v>18</v>
      </c>
      <c r="C419" s="160"/>
      <c r="D419" s="142"/>
      <c r="E419" s="142"/>
      <c r="F419" s="142" t="s">
        <v>217</v>
      </c>
      <c r="G419" s="217" t="s">
        <v>266</v>
      </c>
      <c r="H419" s="393">
        <v>150</v>
      </c>
      <c r="I419" s="163"/>
      <c r="J419" s="159"/>
      <c r="K419" s="163"/>
      <c r="L419" s="186">
        <f t="shared" si="29"/>
        <v>150</v>
      </c>
      <c r="N419" s="393"/>
      <c r="O419" s="163"/>
      <c r="P419" s="159"/>
      <c r="Q419" s="163"/>
      <c r="R419" s="186">
        <f t="shared" si="31"/>
        <v>150</v>
      </c>
    </row>
    <row r="420" spans="2:18">
      <c r="B420" s="190">
        <f t="shared" si="30"/>
        <v>19</v>
      </c>
      <c r="C420" s="160"/>
      <c r="D420" s="142"/>
      <c r="E420" s="142"/>
      <c r="F420" s="142" t="s">
        <v>219</v>
      </c>
      <c r="G420" s="217" t="s">
        <v>252</v>
      </c>
      <c r="H420" s="393">
        <v>3170</v>
      </c>
      <c r="I420" s="163"/>
      <c r="J420" s="159"/>
      <c r="K420" s="163"/>
      <c r="L420" s="186">
        <f t="shared" si="29"/>
        <v>3170</v>
      </c>
      <c r="N420" s="393"/>
      <c r="O420" s="163"/>
      <c r="P420" s="159"/>
      <c r="Q420" s="163"/>
      <c r="R420" s="186">
        <f t="shared" si="31"/>
        <v>3170</v>
      </c>
    </row>
    <row r="421" spans="2:18" ht="15">
      <c r="B421" s="190">
        <f t="shared" si="30"/>
        <v>20</v>
      </c>
      <c r="C421" s="160"/>
      <c r="D421" s="32" t="s">
        <v>6</v>
      </c>
      <c r="E421" s="193" t="s">
        <v>305</v>
      </c>
      <c r="F421" s="165" t="s">
        <v>362</v>
      </c>
      <c r="G421" s="267"/>
      <c r="H421" s="453">
        <f>SUM(H422:H424)</f>
        <v>106190</v>
      </c>
      <c r="I421" s="351"/>
      <c r="J421" s="458"/>
      <c r="K421" s="351"/>
      <c r="L421" s="347">
        <f t="shared" si="29"/>
        <v>106190</v>
      </c>
      <c r="N421" s="453"/>
      <c r="O421" s="351"/>
      <c r="P421" s="458"/>
      <c r="Q421" s="351"/>
      <c r="R421" s="349">
        <f t="shared" si="31"/>
        <v>106190</v>
      </c>
    </row>
    <row r="422" spans="2:18">
      <c r="B422" s="190">
        <f t="shared" si="30"/>
        <v>21</v>
      </c>
      <c r="C422" s="160"/>
      <c r="D422" s="161"/>
      <c r="E422" s="161"/>
      <c r="F422" s="161" t="s">
        <v>214</v>
      </c>
      <c r="G422" s="225" t="s">
        <v>545</v>
      </c>
      <c r="H422" s="404">
        <v>59490</v>
      </c>
      <c r="I422" s="163"/>
      <c r="J422" s="159"/>
      <c r="K422" s="163"/>
      <c r="L422" s="186">
        <f t="shared" si="29"/>
        <v>59490</v>
      </c>
      <c r="N422" s="404"/>
      <c r="O422" s="163"/>
      <c r="P422" s="159"/>
      <c r="Q422" s="163"/>
      <c r="R422" s="185">
        <f t="shared" si="31"/>
        <v>59490</v>
      </c>
    </row>
    <row r="423" spans="2:18">
      <c r="B423" s="190">
        <f t="shared" si="30"/>
        <v>22</v>
      </c>
      <c r="C423" s="160"/>
      <c r="D423" s="161"/>
      <c r="E423" s="161"/>
      <c r="F423" s="161" t="s">
        <v>215</v>
      </c>
      <c r="G423" s="225" t="s">
        <v>264</v>
      </c>
      <c r="H423" s="404">
        <v>22250</v>
      </c>
      <c r="I423" s="163"/>
      <c r="J423" s="159"/>
      <c r="K423" s="163"/>
      <c r="L423" s="186">
        <f t="shared" si="29"/>
        <v>22250</v>
      </c>
      <c r="N423" s="404"/>
      <c r="O423" s="163"/>
      <c r="P423" s="159"/>
      <c r="Q423" s="163"/>
      <c r="R423" s="185">
        <f t="shared" si="31"/>
        <v>22250</v>
      </c>
    </row>
    <row r="424" spans="2:18">
      <c r="B424" s="190">
        <f t="shared" si="30"/>
        <v>23</v>
      </c>
      <c r="C424" s="160"/>
      <c r="D424" s="161"/>
      <c r="E424" s="161"/>
      <c r="F424" s="161" t="s">
        <v>221</v>
      </c>
      <c r="G424" s="225" t="s">
        <v>360</v>
      </c>
      <c r="H424" s="404">
        <f>SUM(H425:H428)</f>
        <v>24450</v>
      </c>
      <c r="I424" s="163"/>
      <c r="J424" s="159"/>
      <c r="K424" s="163"/>
      <c r="L424" s="186">
        <f t="shared" si="29"/>
        <v>24450</v>
      </c>
      <c r="N424" s="404"/>
      <c r="O424" s="163"/>
      <c r="P424" s="159"/>
      <c r="Q424" s="163"/>
      <c r="R424" s="185">
        <f t="shared" si="31"/>
        <v>24450</v>
      </c>
    </row>
    <row r="425" spans="2:18">
      <c r="B425" s="190">
        <f t="shared" si="30"/>
        <v>24</v>
      </c>
      <c r="C425" s="160"/>
      <c r="D425" s="142"/>
      <c r="E425" s="142"/>
      <c r="F425" s="142" t="s">
        <v>202</v>
      </c>
      <c r="G425" s="217" t="s">
        <v>335</v>
      </c>
      <c r="H425" s="393">
        <v>17730</v>
      </c>
      <c r="I425" s="163"/>
      <c r="J425" s="159"/>
      <c r="K425" s="163"/>
      <c r="L425" s="186">
        <f t="shared" si="29"/>
        <v>17730</v>
      </c>
      <c r="N425" s="393"/>
      <c r="O425" s="163"/>
      <c r="P425" s="159"/>
      <c r="Q425" s="163"/>
      <c r="R425" s="186">
        <f t="shared" si="31"/>
        <v>17730</v>
      </c>
    </row>
    <row r="426" spans="2:18">
      <c r="B426" s="190">
        <f t="shared" si="30"/>
        <v>25</v>
      </c>
      <c r="C426" s="160"/>
      <c r="D426" s="142"/>
      <c r="E426" s="142"/>
      <c r="F426" s="142" t="s">
        <v>203</v>
      </c>
      <c r="G426" s="217" t="s">
        <v>251</v>
      </c>
      <c r="H426" s="393">
        <v>4600</v>
      </c>
      <c r="I426" s="163"/>
      <c r="J426" s="159"/>
      <c r="K426" s="163"/>
      <c r="L426" s="186">
        <f t="shared" si="29"/>
        <v>4600</v>
      </c>
      <c r="N426" s="393"/>
      <c r="O426" s="163"/>
      <c r="P426" s="159"/>
      <c r="Q426" s="163"/>
      <c r="R426" s="186">
        <f t="shared" si="31"/>
        <v>4600</v>
      </c>
    </row>
    <row r="427" spans="2:18">
      <c r="B427" s="190">
        <f t="shared" si="30"/>
        <v>26</v>
      </c>
      <c r="C427" s="160"/>
      <c r="D427" s="142"/>
      <c r="E427" s="164"/>
      <c r="F427" s="142" t="s">
        <v>217</v>
      </c>
      <c r="G427" s="217" t="s">
        <v>266</v>
      </c>
      <c r="H427" s="393">
        <v>150</v>
      </c>
      <c r="I427" s="163"/>
      <c r="J427" s="159"/>
      <c r="K427" s="163"/>
      <c r="L427" s="186">
        <f t="shared" si="29"/>
        <v>150</v>
      </c>
      <c r="N427" s="393"/>
      <c r="O427" s="163"/>
      <c r="P427" s="159"/>
      <c r="Q427" s="163"/>
      <c r="R427" s="186">
        <f t="shared" si="31"/>
        <v>150</v>
      </c>
    </row>
    <row r="428" spans="2:18">
      <c r="B428" s="190">
        <f t="shared" si="30"/>
        <v>27</v>
      </c>
      <c r="C428" s="160"/>
      <c r="D428" s="142"/>
      <c r="E428" s="164"/>
      <c r="F428" s="142" t="s">
        <v>219</v>
      </c>
      <c r="G428" s="217" t="s">
        <v>252</v>
      </c>
      <c r="H428" s="393">
        <v>1970</v>
      </c>
      <c r="I428" s="313"/>
      <c r="J428" s="157"/>
      <c r="K428" s="313"/>
      <c r="L428" s="187">
        <f t="shared" si="29"/>
        <v>1970</v>
      </c>
      <c r="N428" s="393"/>
      <c r="O428" s="313"/>
      <c r="P428" s="157"/>
      <c r="Q428" s="313"/>
      <c r="R428" s="186">
        <f t="shared" si="31"/>
        <v>1970</v>
      </c>
    </row>
    <row r="429" spans="2:18" ht="15">
      <c r="B429" s="190">
        <f t="shared" si="30"/>
        <v>28</v>
      </c>
      <c r="C429" s="160"/>
      <c r="D429" s="32" t="s">
        <v>7</v>
      </c>
      <c r="E429" s="297" t="s">
        <v>305</v>
      </c>
      <c r="F429" s="298" t="s">
        <v>363</v>
      </c>
      <c r="G429" s="299"/>
      <c r="H429" s="454">
        <f>SUM(H430:H432)</f>
        <v>145860</v>
      </c>
      <c r="I429" s="351"/>
      <c r="J429" s="465"/>
      <c r="K429" s="351"/>
      <c r="L429" s="352">
        <f t="shared" si="29"/>
        <v>145860</v>
      </c>
      <c r="N429" s="454"/>
      <c r="O429" s="351"/>
      <c r="P429" s="465"/>
      <c r="Q429" s="351"/>
      <c r="R429" s="349">
        <f t="shared" si="31"/>
        <v>145860</v>
      </c>
    </row>
    <row r="430" spans="2:18">
      <c r="B430" s="190">
        <f t="shared" si="30"/>
        <v>29</v>
      </c>
      <c r="C430" s="160"/>
      <c r="D430" s="161"/>
      <c r="E430" s="161"/>
      <c r="F430" s="161" t="s">
        <v>214</v>
      </c>
      <c r="G430" s="225" t="s">
        <v>545</v>
      </c>
      <c r="H430" s="404">
        <v>76780</v>
      </c>
      <c r="I430" s="163"/>
      <c r="J430" s="157"/>
      <c r="K430" s="163"/>
      <c r="L430" s="186">
        <f t="shared" si="29"/>
        <v>76780</v>
      </c>
      <c r="N430" s="404"/>
      <c r="O430" s="163"/>
      <c r="P430" s="157"/>
      <c r="Q430" s="163"/>
      <c r="R430" s="185">
        <f t="shared" si="31"/>
        <v>76780</v>
      </c>
    </row>
    <row r="431" spans="2:18">
      <c r="B431" s="190">
        <f t="shared" si="30"/>
        <v>30</v>
      </c>
      <c r="C431" s="160"/>
      <c r="D431" s="161"/>
      <c r="E431" s="161"/>
      <c r="F431" s="161" t="s">
        <v>215</v>
      </c>
      <c r="G431" s="225" t="s">
        <v>264</v>
      </c>
      <c r="H431" s="404">
        <v>29040</v>
      </c>
      <c r="I431" s="163"/>
      <c r="J431" s="159"/>
      <c r="K431" s="163"/>
      <c r="L431" s="186">
        <f t="shared" si="29"/>
        <v>29040</v>
      </c>
      <c r="N431" s="404"/>
      <c r="O431" s="163"/>
      <c r="P431" s="159"/>
      <c r="Q431" s="163"/>
      <c r="R431" s="185">
        <f t="shared" si="31"/>
        <v>29040</v>
      </c>
    </row>
    <row r="432" spans="2:18">
      <c r="B432" s="190">
        <f t="shared" si="30"/>
        <v>31</v>
      </c>
      <c r="C432" s="160"/>
      <c r="D432" s="161"/>
      <c r="E432" s="161"/>
      <c r="F432" s="161" t="s">
        <v>221</v>
      </c>
      <c r="G432" s="225" t="s">
        <v>360</v>
      </c>
      <c r="H432" s="404">
        <f>SUM(H433:H436)</f>
        <v>40040</v>
      </c>
      <c r="I432" s="163"/>
      <c r="J432" s="159"/>
      <c r="K432" s="163"/>
      <c r="L432" s="186">
        <f t="shared" si="29"/>
        <v>40040</v>
      </c>
      <c r="N432" s="404"/>
      <c r="O432" s="163"/>
      <c r="P432" s="159"/>
      <c r="Q432" s="163"/>
      <c r="R432" s="185">
        <f t="shared" si="31"/>
        <v>40040</v>
      </c>
    </row>
    <row r="433" spans="2:18">
      <c r="B433" s="190">
        <f t="shared" si="30"/>
        <v>32</v>
      </c>
      <c r="C433" s="160"/>
      <c r="D433" s="142"/>
      <c r="E433" s="142"/>
      <c r="F433" s="142" t="s">
        <v>202</v>
      </c>
      <c r="G433" s="217" t="s">
        <v>335</v>
      </c>
      <c r="H433" s="393">
        <v>34140</v>
      </c>
      <c r="I433" s="163"/>
      <c r="J433" s="159"/>
      <c r="K433" s="163"/>
      <c r="L433" s="186">
        <f t="shared" si="29"/>
        <v>34140</v>
      </c>
      <c r="N433" s="393"/>
      <c r="O433" s="163"/>
      <c r="P433" s="159"/>
      <c r="Q433" s="163"/>
      <c r="R433" s="186">
        <f t="shared" si="31"/>
        <v>34140</v>
      </c>
    </row>
    <row r="434" spans="2:18">
      <c r="B434" s="190">
        <f t="shared" si="30"/>
        <v>33</v>
      </c>
      <c r="C434" s="160"/>
      <c r="D434" s="142"/>
      <c r="E434" s="142"/>
      <c r="F434" s="142" t="s">
        <v>203</v>
      </c>
      <c r="G434" s="217" t="s">
        <v>251</v>
      </c>
      <c r="H434" s="393">
        <v>3230</v>
      </c>
      <c r="I434" s="163"/>
      <c r="J434" s="159"/>
      <c r="K434" s="163"/>
      <c r="L434" s="186">
        <f t="shared" si="29"/>
        <v>3230</v>
      </c>
      <c r="N434" s="393"/>
      <c r="O434" s="163"/>
      <c r="P434" s="159"/>
      <c r="Q434" s="163"/>
      <c r="R434" s="186">
        <f t="shared" si="31"/>
        <v>3230</v>
      </c>
    </row>
    <row r="435" spans="2:18">
      <c r="B435" s="190">
        <f t="shared" si="30"/>
        <v>34</v>
      </c>
      <c r="C435" s="160"/>
      <c r="D435" s="142"/>
      <c r="E435" s="164"/>
      <c r="F435" s="142" t="s">
        <v>217</v>
      </c>
      <c r="G435" s="217" t="s">
        <v>266</v>
      </c>
      <c r="H435" s="393">
        <v>150</v>
      </c>
      <c r="I435" s="163"/>
      <c r="J435" s="159"/>
      <c r="K435" s="163"/>
      <c r="L435" s="186">
        <f t="shared" si="29"/>
        <v>150</v>
      </c>
      <c r="N435" s="393"/>
      <c r="O435" s="163"/>
      <c r="P435" s="159"/>
      <c r="Q435" s="163"/>
      <c r="R435" s="186">
        <f t="shared" si="31"/>
        <v>150</v>
      </c>
    </row>
    <row r="436" spans="2:18">
      <c r="B436" s="190">
        <f t="shared" si="30"/>
        <v>35</v>
      </c>
      <c r="C436" s="160"/>
      <c r="D436" s="142"/>
      <c r="E436" s="164"/>
      <c r="F436" s="142" t="s">
        <v>219</v>
      </c>
      <c r="G436" s="217" t="s">
        <v>252</v>
      </c>
      <c r="H436" s="393">
        <v>2520</v>
      </c>
      <c r="I436" s="163"/>
      <c r="J436" s="159"/>
      <c r="K436" s="163"/>
      <c r="L436" s="186">
        <f t="shared" si="29"/>
        <v>2520</v>
      </c>
      <c r="N436" s="393"/>
      <c r="O436" s="163"/>
      <c r="P436" s="159"/>
      <c r="Q436" s="163"/>
      <c r="R436" s="186">
        <f t="shared" si="31"/>
        <v>2520</v>
      </c>
    </row>
    <row r="437" spans="2:18" ht="15">
      <c r="B437" s="190">
        <f t="shared" si="30"/>
        <v>36</v>
      </c>
      <c r="C437" s="160"/>
      <c r="D437" s="32" t="s">
        <v>8</v>
      </c>
      <c r="E437" s="193" t="s">
        <v>305</v>
      </c>
      <c r="F437" s="165" t="s">
        <v>364</v>
      </c>
      <c r="G437" s="267"/>
      <c r="H437" s="452">
        <f>H438+H439+H440</f>
        <v>132550</v>
      </c>
      <c r="I437" s="351"/>
      <c r="J437" s="458"/>
      <c r="K437" s="351"/>
      <c r="L437" s="347">
        <f t="shared" si="29"/>
        <v>132550</v>
      </c>
      <c r="N437" s="452"/>
      <c r="O437" s="351"/>
      <c r="P437" s="458"/>
      <c r="Q437" s="351"/>
      <c r="R437" s="349">
        <f t="shared" si="31"/>
        <v>132550</v>
      </c>
    </row>
    <row r="438" spans="2:18">
      <c r="B438" s="190">
        <f t="shared" si="30"/>
        <v>37</v>
      </c>
      <c r="C438" s="160"/>
      <c r="D438" s="161"/>
      <c r="E438" s="161"/>
      <c r="F438" s="161" t="s">
        <v>214</v>
      </c>
      <c r="G438" s="225" t="s">
        <v>545</v>
      </c>
      <c r="H438" s="404">
        <v>74580</v>
      </c>
      <c r="I438" s="163"/>
      <c r="J438" s="159"/>
      <c r="K438" s="163"/>
      <c r="L438" s="186">
        <f t="shared" si="29"/>
        <v>74580</v>
      </c>
      <c r="N438" s="404"/>
      <c r="O438" s="163"/>
      <c r="P438" s="159"/>
      <c r="Q438" s="163"/>
      <c r="R438" s="185">
        <f t="shared" si="31"/>
        <v>74580</v>
      </c>
    </row>
    <row r="439" spans="2:18">
      <c r="B439" s="190">
        <f t="shared" si="30"/>
        <v>38</v>
      </c>
      <c r="C439" s="160"/>
      <c r="D439" s="161"/>
      <c r="E439" s="161"/>
      <c r="F439" s="161" t="s">
        <v>215</v>
      </c>
      <c r="G439" s="225" t="s">
        <v>264</v>
      </c>
      <c r="H439" s="404">
        <v>27760</v>
      </c>
      <c r="I439" s="163"/>
      <c r="J439" s="159"/>
      <c r="K439" s="163"/>
      <c r="L439" s="186">
        <f t="shared" si="29"/>
        <v>27760</v>
      </c>
      <c r="N439" s="404"/>
      <c r="O439" s="163"/>
      <c r="P439" s="159"/>
      <c r="Q439" s="163"/>
      <c r="R439" s="185">
        <f t="shared" si="31"/>
        <v>27760</v>
      </c>
    </row>
    <row r="440" spans="2:18">
      <c r="B440" s="190">
        <f t="shared" si="30"/>
        <v>39</v>
      </c>
      <c r="C440" s="160"/>
      <c r="D440" s="161"/>
      <c r="E440" s="161"/>
      <c r="F440" s="161" t="s">
        <v>221</v>
      </c>
      <c r="G440" s="225" t="s">
        <v>360</v>
      </c>
      <c r="H440" s="404">
        <f>H441+H442+H443+H444</f>
        <v>30210</v>
      </c>
      <c r="I440" s="163"/>
      <c r="J440" s="159"/>
      <c r="K440" s="163"/>
      <c r="L440" s="186">
        <f t="shared" si="29"/>
        <v>30210</v>
      </c>
      <c r="N440" s="404"/>
      <c r="O440" s="163"/>
      <c r="P440" s="159"/>
      <c r="Q440" s="163"/>
      <c r="R440" s="185">
        <f t="shared" si="31"/>
        <v>30210</v>
      </c>
    </row>
    <row r="441" spans="2:18">
      <c r="B441" s="190">
        <f t="shared" si="30"/>
        <v>40</v>
      </c>
      <c r="C441" s="160"/>
      <c r="D441" s="142"/>
      <c r="E441" s="142"/>
      <c r="F441" s="142" t="s">
        <v>202</v>
      </c>
      <c r="G441" s="217" t="s">
        <v>335</v>
      </c>
      <c r="H441" s="393">
        <v>24100</v>
      </c>
      <c r="I441" s="163"/>
      <c r="J441" s="159"/>
      <c r="K441" s="163"/>
      <c r="L441" s="186">
        <f t="shared" si="29"/>
        <v>24100</v>
      </c>
      <c r="N441" s="393"/>
      <c r="O441" s="163"/>
      <c r="P441" s="159"/>
      <c r="Q441" s="163"/>
      <c r="R441" s="186">
        <f t="shared" si="31"/>
        <v>24100</v>
      </c>
    </row>
    <row r="442" spans="2:18">
      <c r="B442" s="190">
        <f t="shared" si="30"/>
        <v>41</v>
      </c>
      <c r="C442" s="160"/>
      <c r="D442" s="142"/>
      <c r="E442" s="142"/>
      <c r="F442" s="142" t="s">
        <v>203</v>
      </c>
      <c r="G442" s="217" t="s">
        <v>251</v>
      </c>
      <c r="H442" s="393">
        <v>3490</v>
      </c>
      <c r="I442" s="163"/>
      <c r="J442" s="159"/>
      <c r="K442" s="163"/>
      <c r="L442" s="186">
        <f t="shared" si="29"/>
        <v>3490</v>
      </c>
      <c r="N442" s="393"/>
      <c r="O442" s="163"/>
      <c r="P442" s="159"/>
      <c r="Q442" s="163"/>
      <c r="R442" s="186">
        <f t="shared" si="31"/>
        <v>3490</v>
      </c>
    </row>
    <row r="443" spans="2:18">
      <c r="B443" s="190">
        <f t="shared" si="30"/>
        <v>42</v>
      </c>
      <c r="C443" s="160"/>
      <c r="D443" s="142"/>
      <c r="E443" s="164"/>
      <c r="F443" s="142" t="s">
        <v>217</v>
      </c>
      <c r="G443" s="217" t="s">
        <v>266</v>
      </c>
      <c r="H443" s="393">
        <v>150</v>
      </c>
      <c r="I443" s="163"/>
      <c r="J443" s="159"/>
      <c r="K443" s="163"/>
      <c r="L443" s="186">
        <f t="shared" si="29"/>
        <v>150</v>
      </c>
      <c r="N443" s="393"/>
      <c r="O443" s="163"/>
      <c r="P443" s="159"/>
      <c r="Q443" s="163"/>
      <c r="R443" s="186">
        <f t="shared" si="31"/>
        <v>150</v>
      </c>
    </row>
    <row r="444" spans="2:18">
      <c r="B444" s="190">
        <f t="shared" si="30"/>
        <v>43</v>
      </c>
      <c r="C444" s="160"/>
      <c r="D444" s="142"/>
      <c r="E444" s="164"/>
      <c r="F444" s="142" t="s">
        <v>219</v>
      </c>
      <c r="G444" s="217" t="s">
        <v>252</v>
      </c>
      <c r="H444" s="393">
        <v>2470</v>
      </c>
      <c r="I444" s="163"/>
      <c r="J444" s="159"/>
      <c r="K444" s="163"/>
      <c r="L444" s="186">
        <f t="shared" si="29"/>
        <v>2470</v>
      </c>
      <c r="N444" s="393"/>
      <c r="O444" s="163"/>
      <c r="P444" s="159"/>
      <c r="Q444" s="163"/>
      <c r="R444" s="186">
        <f t="shared" si="31"/>
        <v>2470</v>
      </c>
    </row>
    <row r="445" spans="2:18" ht="15">
      <c r="B445" s="190">
        <f t="shared" si="30"/>
        <v>44</v>
      </c>
      <c r="C445" s="160"/>
      <c r="D445" s="32" t="s">
        <v>170</v>
      </c>
      <c r="E445" s="193" t="s">
        <v>305</v>
      </c>
      <c r="F445" s="165" t="s">
        <v>365</v>
      </c>
      <c r="G445" s="267"/>
      <c r="H445" s="452">
        <f>H446+H447+H448</f>
        <v>202480</v>
      </c>
      <c r="I445" s="351"/>
      <c r="J445" s="459"/>
      <c r="K445" s="351"/>
      <c r="L445" s="347">
        <f t="shared" si="29"/>
        <v>202480</v>
      </c>
      <c r="N445" s="452"/>
      <c r="O445" s="351"/>
      <c r="P445" s="459"/>
      <c r="Q445" s="351"/>
      <c r="R445" s="349">
        <f t="shared" si="31"/>
        <v>202480</v>
      </c>
    </row>
    <row r="446" spans="2:18">
      <c r="B446" s="190">
        <f t="shared" si="30"/>
        <v>45</v>
      </c>
      <c r="C446" s="160"/>
      <c r="D446" s="161"/>
      <c r="E446" s="161"/>
      <c r="F446" s="161" t="s">
        <v>214</v>
      </c>
      <c r="G446" s="225" t="s">
        <v>545</v>
      </c>
      <c r="H446" s="404">
        <v>111980</v>
      </c>
      <c r="I446" s="163"/>
      <c r="J446" s="159"/>
      <c r="K446" s="163"/>
      <c r="L446" s="186">
        <f t="shared" si="29"/>
        <v>111980</v>
      </c>
      <c r="N446" s="404"/>
      <c r="O446" s="163"/>
      <c r="P446" s="159"/>
      <c r="Q446" s="163"/>
      <c r="R446" s="185">
        <f t="shared" si="31"/>
        <v>111980</v>
      </c>
    </row>
    <row r="447" spans="2:18">
      <c r="B447" s="190">
        <f t="shared" si="30"/>
        <v>46</v>
      </c>
      <c r="C447" s="160"/>
      <c r="D447" s="161"/>
      <c r="E447" s="161"/>
      <c r="F447" s="161" t="s">
        <v>215</v>
      </c>
      <c r="G447" s="225" t="s">
        <v>264</v>
      </c>
      <c r="H447" s="404">
        <v>41720</v>
      </c>
      <c r="I447" s="163"/>
      <c r="J447" s="159"/>
      <c r="K447" s="163"/>
      <c r="L447" s="186">
        <f t="shared" si="29"/>
        <v>41720</v>
      </c>
      <c r="N447" s="404"/>
      <c r="O447" s="163"/>
      <c r="P447" s="159"/>
      <c r="Q447" s="163"/>
      <c r="R447" s="185">
        <f t="shared" si="31"/>
        <v>41720</v>
      </c>
    </row>
    <row r="448" spans="2:18">
      <c r="B448" s="190">
        <f t="shared" si="30"/>
        <v>47</v>
      </c>
      <c r="C448" s="160"/>
      <c r="D448" s="161"/>
      <c r="E448" s="161"/>
      <c r="F448" s="161" t="s">
        <v>221</v>
      </c>
      <c r="G448" s="225" t="s">
        <v>360</v>
      </c>
      <c r="H448" s="404">
        <f>H449+H450+H451+H452</f>
        <v>48780</v>
      </c>
      <c r="I448" s="163"/>
      <c r="J448" s="159"/>
      <c r="K448" s="163"/>
      <c r="L448" s="186">
        <f t="shared" si="29"/>
        <v>48780</v>
      </c>
      <c r="N448" s="404"/>
      <c r="O448" s="163"/>
      <c r="P448" s="159"/>
      <c r="Q448" s="163"/>
      <c r="R448" s="185">
        <f t="shared" si="31"/>
        <v>48780</v>
      </c>
    </row>
    <row r="449" spans="2:18">
      <c r="B449" s="190">
        <f t="shared" si="30"/>
        <v>48</v>
      </c>
      <c r="C449" s="160"/>
      <c r="D449" s="142"/>
      <c r="E449" s="142"/>
      <c r="F449" s="142" t="s">
        <v>202</v>
      </c>
      <c r="G449" s="217" t="s">
        <v>335</v>
      </c>
      <c r="H449" s="393">
        <v>39540</v>
      </c>
      <c r="I449" s="163"/>
      <c r="J449" s="159"/>
      <c r="K449" s="163"/>
      <c r="L449" s="186">
        <f t="shared" si="29"/>
        <v>39540</v>
      </c>
      <c r="N449" s="393"/>
      <c r="O449" s="163"/>
      <c r="P449" s="159"/>
      <c r="Q449" s="163"/>
      <c r="R449" s="186">
        <f t="shared" si="31"/>
        <v>39540</v>
      </c>
    </row>
    <row r="450" spans="2:18">
      <c r="B450" s="190">
        <f t="shared" si="30"/>
        <v>49</v>
      </c>
      <c r="C450" s="160"/>
      <c r="D450" s="142"/>
      <c r="E450" s="142"/>
      <c r="F450" s="142" t="s">
        <v>203</v>
      </c>
      <c r="G450" s="217" t="s">
        <v>251</v>
      </c>
      <c r="H450" s="393">
        <v>5150</v>
      </c>
      <c r="I450" s="163"/>
      <c r="J450" s="159"/>
      <c r="K450" s="163"/>
      <c r="L450" s="186">
        <f t="shared" si="29"/>
        <v>5150</v>
      </c>
      <c r="N450" s="393"/>
      <c r="O450" s="163"/>
      <c r="P450" s="159"/>
      <c r="Q450" s="163"/>
      <c r="R450" s="186">
        <f t="shared" si="31"/>
        <v>5150</v>
      </c>
    </row>
    <row r="451" spans="2:18">
      <c r="B451" s="190">
        <f t="shared" si="30"/>
        <v>50</v>
      </c>
      <c r="C451" s="160"/>
      <c r="D451" s="142"/>
      <c r="E451" s="164"/>
      <c r="F451" s="142" t="s">
        <v>217</v>
      </c>
      <c r="G451" s="217" t="s">
        <v>266</v>
      </c>
      <c r="H451" s="393">
        <v>150</v>
      </c>
      <c r="I451" s="163"/>
      <c r="J451" s="159"/>
      <c r="K451" s="163"/>
      <c r="L451" s="186">
        <f t="shared" si="29"/>
        <v>150</v>
      </c>
      <c r="N451" s="393"/>
      <c r="O451" s="163"/>
      <c r="P451" s="159"/>
      <c r="Q451" s="163"/>
      <c r="R451" s="186">
        <f t="shared" si="31"/>
        <v>150</v>
      </c>
    </row>
    <row r="452" spans="2:18">
      <c r="B452" s="190">
        <f t="shared" si="30"/>
        <v>51</v>
      </c>
      <c r="C452" s="160"/>
      <c r="D452" s="142"/>
      <c r="E452" s="164"/>
      <c r="F452" s="142" t="s">
        <v>219</v>
      </c>
      <c r="G452" s="217" t="s">
        <v>252</v>
      </c>
      <c r="H452" s="393">
        <v>3940</v>
      </c>
      <c r="I452" s="163"/>
      <c r="J452" s="159"/>
      <c r="K452" s="163"/>
      <c r="L452" s="186">
        <f t="shared" si="29"/>
        <v>3940</v>
      </c>
      <c r="N452" s="393"/>
      <c r="O452" s="163"/>
      <c r="P452" s="159"/>
      <c r="Q452" s="163"/>
      <c r="R452" s="186">
        <f t="shared" si="31"/>
        <v>3940</v>
      </c>
    </row>
    <row r="453" spans="2:18" ht="15">
      <c r="B453" s="190">
        <f t="shared" si="30"/>
        <v>52</v>
      </c>
      <c r="C453" s="160"/>
      <c r="D453" s="32" t="s">
        <v>174</v>
      </c>
      <c r="E453" s="193" t="s">
        <v>305</v>
      </c>
      <c r="F453" s="165" t="s">
        <v>368</v>
      </c>
      <c r="G453" s="267"/>
      <c r="H453" s="452">
        <f>H454+H455+H456</f>
        <v>203150</v>
      </c>
      <c r="I453" s="351"/>
      <c r="J453" s="459"/>
      <c r="K453" s="351"/>
      <c r="L453" s="347">
        <f t="shared" si="29"/>
        <v>203150</v>
      </c>
      <c r="N453" s="452"/>
      <c r="O453" s="351"/>
      <c r="P453" s="459"/>
      <c r="Q453" s="351"/>
      <c r="R453" s="349">
        <f t="shared" si="31"/>
        <v>203150</v>
      </c>
    </row>
    <row r="454" spans="2:18">
      <c r="B454" s="190">
        <f t="shared" si="30"/>
        <v>53</v>
      </c>
      <c r="C454" s="160"/>
      <c r="D454" s="161"/>
      <c r="E454" s="161"/>
      <c r="F454" s="161" t="s">
        <v>214</v>
      </c>
      <c r="G454" s="225" t="s">
        <v>545</v>
      </c>
      <c r="H454" s="404">
        <v>109130</v>
      </c>
      <c r="I454" s="163"/>
      <c r="J454" s="159"/>
      <c r="K454" s="163"/>
      <c r="L454" s="186">
        <f t="shared" si="29"/>
        <v>109130</v>
      </c>
      <c r="N454" s="404"/>
      <c r="O454" s="163"/>
      <c r="P454" s="159"/>
      <c r="Q454" s="163"/>
      <c r="R454" s="185">
        <f t="shared" si="31"/>
        <v>109130</v>
      </c>
    </row>
    <row r="455" spans="2:18">
      <c r="B455" s="190">
        <f t="shared" si="30"/>
        <v>54</v>
      </c>
      <c r="C455" s="160"/>
      <c r="D455" s="161"/>
      <c r="E455" s="161"/>
      <c r="F455" s="161" t="s">
        <v>215</v>
      </c>
      <c r="G455" s="225" t="s">
        <v>264</v>
      </c>
      <c r="H455" s="404">
        <v>40310</v>
      </c>
      <c r="I455" s="163"/>
      <c r="J455" s="159"/>
      <c r="K455" s="163"/>
      <c r="L455" s="186">
        <f t="shared" si="29"/>
        <v>40310</v>
      </c>
      <c r="N455" s="404"/>
      <c r="O455" s="163"/>
      <c r="P455" s="159"/>
      <c r="Q455" s="163"/>
      <c r="R455" s="185">
        <f t="shared" si="31"/>
        <v>40310</v>
      </c>
    </row>
    <row r="456" spans="2:18">
      <c r="B456" s="190">
        <f t="shared" si="30"/>
        <v>55</v>
      </c>
      <c r="C456" s="160"/>
      <c r="D456" s="161"/>
      <c r="E456" s="161"/>
      <c r="F456" s="161" t="s">
        <v>221</v>
      </c>
      <c r="G456" s="225" t="s">
        <v>360</v>
      </c>
      <c r="H456" s="404">
        <f>H457+H458+H459+H460</f>
        <v>53710</v>
      </c>
      <c r="I456" s="163"/>
      <c r="J456" s="159"/>
      <c r="K456" s="163"/>
      <c r="L456" s="186">
        <f t="shared" si="29"/>
        <v>53710</v>
      </c>
      <c r="N456" s="404"/>
      <c r="O456" s="163"/>
      <c r="P456" s="159"/>
      <c r="Q456" s="163"/>
      <c r="R456" s="185">
        <f t="shared" si="31"/>
        <v>53710</v>
      </c>
    </row>
    <row r="457" spans="2:18">
      <c r="B457" s="190">
        <f t="shared" si="30"/>
        <v>56</v>
      </c>
      <c r="C457" s="160"/>
      <c r="D457" s="142"/>
      <c r="E457" s="142"/>
      <c r="F457" s="142" t="s">
        <v>202</v>
      </c>
      <c r="G457" s="217" t="s">
        <v>335</v>
      </c>
      <c r="H457" s="393">
        <v>44430</v>
      </c>
      <c r="I457" s="163"/>
      <c r="J457" s="159"/>
      <c r="K457" s="163"/>
      <c r="L457" s="186">
        <f t="shared" si="29"/>
        <v>44430</v>
      </c>
      <c r="N457" s="393"/>
      <c r="O457" s="163"/>
      <c r="P457" s="159"/>
      <c r="Q457" s="163"/>
      <c r="R457" s="186">
        <f t="shared" si="31"/>
        <v>44430</v>
      </c>
    </row>
    <row r="458" spans="2:18">
      <c r="B458" s="190">
        <f t="shared" si="30"/>
        <v>57</v>
      </c>
      <c r="C458" s="160"/>
      <c r="D458" s="142"/>
      <c r="E458" s="142"/>
      <c r="F458" s="142" t="s">
        <v>203</v>
      </c>
      <c r="G458" s="217" t="s">
        <v>251</v>
      </c>
      <c r="H458" s="393">
        <v>5900</v>
      </c>
      <c r="I458" s="163"/>
      <c r="J458" s="159"/>
      <c r="K458" s="163"/>
      <c r="L458" s="186">
        <f t="shared" si="29"/>
        <v>5900</v>
      </c>
      <c r="N458" s="393"/>
      <c r="O458" s="163"/>
      <c r="P458" s="159"/>
      <c r="Q458" s="163"/>
      <c r="R458" s="186">
        <f t="shared" si="31"/>
        <v>5900</v>
      </c>
    </row>
    <row r="459" spans="2:18">
      <c r="B459" s="190">
        <f t="shared" si="30"/>
        <v>58</v>
      </c>
      <c r="C459" s="160"/>
      <c r="D459" s="142"/>
      <c r="E459" s="164"/>
      <c r="F459" s="142" t="s">
        <v>217</v>
      </c>
      <c r="G459" s="217" t="s">
        <v>266</v>
      </c>
      <c r="H459" s="393">
        <v>150</v>
      </c>
      <c r="I459" s="163"/>
      <c r="J459" s="159"/>
      <c r="K459" s="163"/>
      <c r="L459" s="186">
        <f t="shared" si="29"/>
        <v>150</v>
      </c>
      <c r="N459" s="393"/>
      <c r="O459" s="163"/>
      <c r="P459" s="159"/>
      <c r="Q459" s="163"/>
      <c r="R459" s="186">
        <f t="shared" si="31"/>
        <v>150</v>
      </c>
    </row>
    <row r="460" spans="2:18">
      <c r="B460" s="190">
        <f t="shared" si="30"/>
        <v>59</v>
      </c>
      <c r="C460" s="160"/>
      <c r="D460" s="142"/>
      <c r="E460" s="164"/>
      <c r="F460" s="142" t="s">
        <v>219</v>
      </c>
      <c r="G460" s="217" t="s">
        <v>252</v>
      </c>
      <c r="H460" s="393">
        <v>3230</v>
      </c>
      <c r="I460" s="163"/>
      <c r="J460" s="159"/>
      <c r="K460" s="163"/>
      <c r="L460" s="186">
        <f t="shared" si="29"/>
        <v>3230</v>
      </c>
      <c r="N460" s="393"/>
      <c r="O460" s="163"/>
      <c r="P460" s="159"/>
      <c r="Q460" s="163"/>
      <c r="R460" s="186">
        <f t="shared" si="31"/>
        <v>3230</v>
      </c>
    </row>
    <row r="461" spans="2:18" ht="15">
      <c r="B461" s="190">
        <f t="shared" si="30"/>
        <v>60</v>
      </c>
      <c r="C461" s="160"/>
      <c r="D461" s="32" t="s">
        <v>367</v>
      </c>
      <c r="E461" s="193" t="s">
        <v>305</v>
      </c>
      <c r="F461" s="165" t="s">
        <v>370</v>
      </c>
      <c r="G461" s="267"/>
      <c r="H461" s="452">
        <f>H462+H463+H464</f>
        <v>110620</v>
      </c>
      <c r="I461" s="351"/>
      <c r="J461" s="459"/>
      <c r="K461" s="351"/>
      <c r="L461" s="347">
        <f t="shared" si="29"/>
        <v>110620</v>
      </c>
      <c r="N461" s="452"/>
      <c r="O461" s="351"/>
      <c r="P461" s="459"/>
      <c r="Q461" s="351"/>
      <c r="R461" s="349">
        <f t="shared" si="31"/>
        <v>110620</v>
      </c>
    </row>
    <row r="462" spans="2:18">
      <c r="B462" s="190">
        <f t="shared" si="30"/>
        <v>61</v>
      </c>
      <c r="C462" s="160"/>
      <c r="D462" s="161"/>
      <c r="E462" s="161"/>
      <c r="F462" s="161" t="s">
        <v>214</v>
      </c>
      <c r="G462" s="225" t="s">
        <v>545</v>
      </c>
      <c r="H462" s="404">
        <v>62390</v>
      </c>
      <c r="I462" s="163"/>
      <c r="J462" s="159"/>
      <c r="K462" s="163"/>
      <c r="L462" s="186">
        <f t="shared" si="29"/>
        <v>62390</v>
      </c>
      <c r="N462" s="404"/>
      <c r="O462" s="163"/>
      <c r="P462" s="159"/>
      <c r="Q462" s="163"/>
      <c r="R462" s="185">
        <f t="shared" si="31"/>
        <v>62390</v>
      </c>
    </row>
    <row r="463" spans="2:18">
      <c r="B463" s="190">
        <f t="shared" si="30"/>
        <v>62</v>
      </c>
      <c r="C463" s="160"/>
      <c r="D463" s="161"/>
      <c r="E463" s="161"/>
      <c r="F463" s="161" t="s">
        <v>215</v>
      </c>
      <c r="G463" s="225" t="s">
        <v>264</v>
      </c>
      <c r="H463" s="404">
        <v>23380</v>
      </c>
      <c r="I463" s="163"/>
      <c r="J463" s="159"/>
      <c r="K463" s="163"/>
      <c r="L463" s="186">
        <f t="shared" si="29"/>
        <v>23380</v>
      </c>
      <c r="N463" s="404"/>
      <c r="O463" s="163"/>
      <c r="P463" s="159"/>
      <c r="Q463" s="163"/>
      <c r="R463" s="185">
        <f t="shared" si="31"/>
        <v>23380</v>
      </c>
    </row>
    <row r="464" spans="2:18">
      <c r="B464" s="190">
        <f t="shared" si="30"/>
        <v>63</v>
      </c>
      <c r="C464" s="160"/>
      <c r="D464" s="161"/>
      <c r="E464" s="161"/>
      <c r="F464" s="161" t="s">
        <v>221</v>
      </c>
      <c r="G464" s="225" t="s">
        <v>360</v>
      </c>
      <c r="H464" s="404">
        <f>H465+H466+H467+H468</f>
        <v>24850</v>
      </c>
      <c r="I464" s="163"/>
      <c r="J464" s="159"/>
      <c r="K464" s="163"/>
      <c r="L464" s="186">
        <f t="shared" si="29"/>
        <v>24850</v>
      </c>
      <c r="N464" s="404"/>
      <c r="O464" s="163"/>
      <c r="P464" s="159"/>
      <c r="Q464" s="163"/>
      <c r="R464" s="185">
        <f t="shared" si="31"/>
        <v>24850</v>
      </c>
    </row>
    <row r="465" spans="2:18">
      <c r="B465" s="190">
        <f t="shared" si="30"/>
        <v>64</v>
      </c>
      <c r="C465" s="160"/>
      <c r="D465" s="142"/>
      <c r="E465" s="142"/>
      <c r="F465" s="142" t="s">
        <v>202</v>
      </c>
      <c r="G465" s="217" t="s">
        <v>335</v>
      </c>
      <c r="H465" s="393">
        <v>17640</v>
      </c>
      <c r="I465" s="163"/>
      <c r="J465" s="159"/>
      <c r="K465" s="163"/>
      <c r="L465" s="186">
        <f t="shared" si="29"/>
        <v>17640</v>
      </c>
      <c r="N465" s="393"/>
      <c r="O465" s="163"/>
      <c r="P465" s="159"/>
      <c r="Q465" s="163"/>
      <c r="R465" s="186">
        <f t="shared" si="31"/>
        <v>17640</v>
      </c>
    </row>
    <row r="466" spans="2:18">
      <c r="B466" s="190">
        <f t="shared" si="30"/>
        <v>65</v>
      </c>
      <c r="C466" s="160"/>
      <c r="D466" s="142"/>
      <c r="E466" s="142"/>
      <c r="F466" s="320" t="s">
        <v>203</v>
      </c>
      <c r="G466" s="217" t="s">
        <v>251</v>
      </c>
      <c r="H466" s="393">
        <v>5170</v>
      </c>
      <c r="I466" s="163"/>
      <c r="J466" s="159"/>
      <c r="K466" s="163"/>
      <c r="L466" s="186">
        <f t="shared" ref="L466:L529" si="32">H466+J466</f>
        <v>5170</v>
      </c>
      <c r="N466" s="393"/>
      <c r="O466" s="163"/>
      <c r="P466" s="159"/>
      <c r="Q466" s="163"/>
      <c r="R466" s="186">
        <f t="shared" si="31"/>
        <v>5170</v>
      </c>
    </row>
    <row r="467" spans="2:18">
      <c r="B467" s="190">
        <f t="shared" ref="B467:B521" si="33">B466+1</f>
        <v>66</v>
      </c>
      <c r="C467" s="160"/>
      <c r="D467" s="142"/>
      <c r="E467" s="164"/>
      <c r="F467" s="320" t="s">
        <v>217</v>
      </c>
      <c r="G467" s="217" t="s">
        <v>266</v>
      </c>
      <c r="H467" s="393">
        <v>150</v>
      </c>
      <c r="I467" s="163"/>
      <c r="J467" s="159"/>
      <c r="K467" s="163"/>
      <c r="L467" s="186">
        <f t="shared" si="32"/>
        <v>150</v>
      </c>
      <c r="N467" s="393"/>
      <c r="O467" s="163"/>
      <c r="P467" s="159"/>
      <c r="Q467" s="163"/>
      <c r="R467" s="186">
        <f t="shared" ref="R467:R530" si="34">H467+J467+N467+P467</f>
        <v>150</v>
      </c>
    </row>
    <row r="468" spans="2:18">
      <c r="B468" s="190">
        <f t="shared" si="33"/>
        <v>67</v>
      </c>
      <c r="C468" s="160"/>
      <c r="D468" s="142"/>
      <c r="E468" s="164"/>
      <c r="F468" s="142" t="s">
        <v>219</v>
      </c>
      <c r="G468" s="217" t="s">
        <v>252</v>
      </c>
      <c r="H468" s="393">
        <v>1890</v>
      </c>
      <c r="I468" s="163"/>
      <c r="J468" s="159"/>
      <c r="K468" s="163"/>
      <c r="L468" s="186">
        <f t="shared" si="32"/>
        <v>1890</v>
      </c>
      <c r="N468" s="393"/>
      <c r="O468" s="163"/>
      <c r="P468" s="159"/>
      <c r="Q468" s="163"/>
      <c r="R468" s="186">
        <f t="shared" si="34"/>
        <v>1890</v>
      </c>
    </row>
    <row r="469" spans="2:18" ht="15">
      <c r="B469" s="190">
        <f t="shared" si="33"/>
        <v>68</v>
      </c>
      <c r="C469" s="160"/>
      <c r="D469" s="32" t="s">
        <v>369</v>
      </c>
      <c r="E469" s="193" t="s">
        <v>305</v>
      </c>
      <c r="F469" s="165" t="s">
        <v>372</v>
      </c>
      <c r="G469" s="267"/>
      <c r="H469" s="452">
        <f>H470+H471+H472</f>
        <v>177735</v>
      </c>
      <c r="I469" s="351"/>
      <c r="J469" s="458">
        <f>SUM(J470:J478)</f>
        <v>25000</v>
      </c>
      <c r="K469" s="351"/>
      <c r="L469" s="347">
        <f t="shared" si="32"/>
        <v>202735</v>
      </c>
      <c r="N469" s="452"/>
      <c r="O469" s="351"/>
      <c r="P469" s="458"/>
      <c r="Q469" s="351"/>
      <c r="R469" s="349">
        <f t="shared" si="34"/>
        <v>202735</v>
      </c>
    </row>
    <row r="470" spans="2:18">
      <c r="B470" s="190">
        <f t="shared" si="33"/>
        <v>69</v>
      </c>
      <c r="C470" s="160"/>
      <c r="D470" s="161"/>
      <c r="E470" s="161"/>
      <c r="F470" s="161" t="s">
        <v>214</v>
      </c>
      <c r="G470" s="225" t="s">
        <v>545</v>
      </c>
      <c r="H470" s="404">
        <v>96030</v>
      </c>
      <c r="I470" s="163"/>
      <c r="J470" s="159"/>
      <c r="K470" s="163"/>
      <c r="L470" s="186">
        <f t="shared" si="32"/>
        <v>96030</v>
      </c>
      <c r="N470" s="404"/>
      <c r="O470" s="163"/>
      <c r="P470" s="159"/>
      <c r="Q470" s="163"/>
      <c r="R470" s="185">
        <f t="shared" si="34"/>
        <v>96030</v>
      </c>
    </row>
    <row r="471" spans="2:18">
      <c r="B471" s="190">
        <f t="shared" si="33"/>
        <v>70</v>
      </c>
      <c r="C471" s="160"/>
      <c r="D471" s="161"/>
      <c r="E471" s="161"/>
      <c r="F471" s="161" t="s">
        <v>215</v>
      </c>
      <c r="G471" s="225" t="s">
        <v>264</v>
      </c>
      <c r="H471" s="404">
        <v>35320</v>
      </c>
      <c r="I471" s="163"/>
      <c r="J471" s="159"/>
      <c r="K471" s="163"/>
      <c r="L471" s="186">
        <f t="shared" si="32"/>
        <v>35320</v>
      </c>
      <c r="N471" s="404"/>
      <c r="O471" s="163"/>
      <c r="P471" s="159"/>
      <c r="Q471" s="163"/>
      <c r="R471" s="185">
        <f t="shared" si="34"/>
        <v>35320</v>
      </c>
    </row>
    <row r="472" spans="2:18">
      <c r="B472" s="190">
        <f t="shared" si="33"/>
        <v>71</v>
      </c>
      <c r="C472" s="160"/>
      <c r="D472" s="161"/>
      <c r="E472" s="161"/>
      <c r="F472" s="161" t="s">
        <v>221</v>
      </c>
      <c r="G472" s="225" t="s">
        <v>360</v>
      </c>
      <c r="H472" s="404">
        <f>H473+H474+H475+H476</f>
        <v>46385</v>
      </c>
      <c r="I472" s="163"/>
      <c r="J472" s="159"/>
      <c r="K472" s="163"/>
      <c r="L472" s="186">
        <f t="shared" si="32"/>
        <v>46385</v>
      </c>
      <c r="N472" s="404"/>
      <c r="O472" s="163"/>
      <c r="P472" s="159"/>
      <c r="Q472" s="163"/>
      <c r="R472" s="185">
        <f t="shared" si="34"/>
        <v>46385</v>
      </c>
    </row>
    <row r="473" spans="2:18">
      <c r="B473" s="190">
        <f t="shared" si="33"/>
        <v>72</v>
      </c>
      <c r="C473" s="160"/>
      <c r="D473" s="142"/>
      <c r="E473" s="142"/>
      <c r="F473" s="142" t="s">
        <v>202</v>
      </c>
      <c r="G473" s="217" t="s">
        <v>335</v>
      </c>
      <c r="H473" s="393">
        <v>38095</v>
      </c>
      <c r="I473" s="163"/>
      <c r="J473" s="159"/>
      <c r="K473" s="163"/>
      <c r="L473" s="186">
        <f t="shared" si="32"/>
        <v>38095</v>
      </c>
      <c r="N473" s="393"/>
      <c r="O473" s="163"/>
      <c r="P473" s="159"/>
      <c r="Q473" s="163"/>
      <c r="R473" s="186">
        <f t="shared" si="34"/>
        <v>38095</v>
      </c>
    </row>
    <row r="474" spans="2:18">
      <c r="B474" s="190">
        <f t="shared" si="33"/>
        <v>73</v>
      </c>
      <c r="C474" s="160"/>
      <c r="D474" s="142"/>
      <c r="E474" s="142"/>
      <c r="F474" s="142" t="s">
        <v>203</v>
      </c>
      <c r="G474" s="217" t="s">
        <v>251</v>
      </c>
      <c r="H474" s="393">
        <v>5390</v>
      </c>
      <c r="I474" s="163"/>
      <c r="J474" s="159"/>
      <c r="K474" s="163"/>
      <c r="L474" s="186">
        <f t="shared" si="32"/>
        <v>5390</v>
      </c>
      <c r="N474" s="393"/>
      <c r="O474" s="163"/>
      <c r="P474" s="159"/>
      <c r="Q474" s="163"/>
      <c r="R474" s="186">
        <f t="shared" si="34"/>
        <v>5390</v>
      </c>
    </row>
    <row r="475" spans="2:18">
      <c r="B475" s="190">
        <f t="shared" si="33"/>
        <v>74</v>
      </c>
      <c r="C475" s="160"/>
      <c r="D475" s="142"/>
      <c r="E475" s="164"/>
      <c r="F475" s="142" t="s">
        <v>217</v>
      </c>
      <c r="G475" s="217" t="s">
        <v>266</v>
      </c>
      <c r="H475" s="393">
        <v>150</v>
      </c>
      <c r="I475" s="163"/>
      <c r="J475" s="159"/>
      <c r="K475" s="163"/>
      <c r="L475" s="186">
        <f t="shared" si="32"/>
        <v>150</v>
      </c>
      <c r="N475" s="393"/>
      <c r="O475" s="163"/>
      <c r="P475" s="159"/>
      <c r="Q475" s="163"/>
      <c r="R475" s="186">
        <f t="shared" si="34"/>
        <v>150</v>
      </c>
    </row>
    <row r="476" spans="2:18">
      <c r="B476" s="190">
        <f t="shared" si="33"/>
        <v>75</v>
      </c>
      <c r="C476" s="319"/>
      <c r="D476" s="320"/>
      <c r="E476" s="427"/>
      <c r="F476" s="320" t="s">
        <v>219</v>
      </c>
      <c r="G476" s="228" t="s">
        <v>252</v>
      </c>
      <c r="H476" s="393">
        <v>2750</v>
      </c>
      <c r="I476" s="313"/>
      <c r="J476" s="157"/>
      <c r="K476" s="313"/>
      <c r="L476" s="187">
        <f t="shared" si="32"/>
        <v>2750</v>
      </c>
      <c r="N476" s="393"/>
      <c r="O476" s="313"/>
      <c r="P476" s="157"/>
      <c r="Q476" s="313"/>
      <c r="R476" s="186">
        <f t="shared" si="34"/>
        <v>2750</v>
      </c>
    </row>
    <row r="477" spans="2:18">
      <c r="B477" s="190">
        <f t="shared" si="33"/>
        <v>76</v>
      </c>
      <c r="C477" s="160"/>
      <c r="D477" s="142"/>
      <c r="E477" s="164"/>
      <c r="F477" s="142" t="s">
        <v>463</v>
      </c>
      <c r="G477" s="217" t="s">
        <v>643</v>
      </c>
      <c r="H477" s="399"/>
      <c r="I477" s="313"/>
      <c r="J477" s="177">
        <v>2000</v>
      </c>
      <c r="K477" s="313"/>
      <c r="L477" s="187">
        <f t="shared" si="32"/>
        <v>2000</v>
      </c>
      <c r="N477" s="399"/>
      <c r="O477" s="313"/>
      <c r="P477" s="177"/>
      <c r="Q477" s="313"/>
      <c r="R477" s="186">
        <f t="shared" si="34"/>
        <v>2000</v>
      </c>
    </row>
    <row r="478" spans="2:18">
      <c r="B478" s="190">
        <f t="shared" si="33"/>
        <v>77</v>
      </c>
      <c r="C478" s="160"/>
      <c r="D478" s="142"/>
      <c r="E478" s="164"/>
      <c r="F478" s="142" t="s">
        <v>340</v>
      </c>
      <c r="G478" s="217" t="s">
        <v>597</v>
      </c>
      <c r="H478" s="399"/>
      <c r="I478" s="313"/>
      <c r="J478" s="177">
        <v>23000</v>
      </c>
      <c r="K478" s="313"/>
      <c r="L478" s="240">
        <f t="shared" si="32"/>
        <v>23000</v>
      </c>
      <c r="N478" s="399"/>
      <c r="O478" s="313"/>
      <c r="P478" s="177"/>
      <c r="Q478" s="313"/>
      <c r="R478" s="186">
        <f t="shared" si="34"/>
        <v>23000</v>
      </c>
    </row>
    <row r="479" spans="2:18" ht="15">
      <c r="B479" s="190">
        <f t="shared" si="33"/>
        <v>78</v>
      </c>
      <c r="C479" s="160"/>
      <c r="D479" s="32" t="s">
        <v>371</v>
      </c>
      <c r="E479" s="297" t="s">
        <v>305</v>
      </c>
      <c r="F479" s="298" t="s">
        <v>374</v>
      </c>
      <c r="G479" s="299"/>
      <c r="H479" s="454">
        <f>H480+H481+H482</f>
        <v>177790</v>
      </c>
      <c r="I479" s="351"/>
      <c r="J479" s="471">
        <f>SUM(J481:J487)</f>
        <v>10000</v>
      </c>
      <c r="K479" s="351"/>
      <c r="L479" s="352">
        <f t="shared" si="32"/>
        <v>187790</v>
      </c>
      <c r="N479" s="454"/>
      <c r="O479" s="351"/>
      <c r="P479" s="471"/>
      <c r="Q479" s="351"/>
      <c r="R479" s="349">
        <f t="shared" si="34"/>
        <v>187790</v>
      </c>
    </row>
    <row r="480" spans="2:18">
      <c r="B480" s="190">
        <f t="shared" si="33"/>
        <v>79</v>
      </c>
      <c r="C480" s="160"/>
      <c r="D480" s="161"/>
      <c r="E480" s="161"/>
      <c r="F480" s="161" t="s">
        <v>214</v>
      </c>
      <c r="G480" s="225" t="s">
        <v>545</v>
      </c>
      <c r="H480" s="404">
        <v>96730</v>
      </c>
      <c r="I480" s="163"/>
      <c r="J480" s="159"/>
      <c r="K480" s="163"/>
      <c r="L480" s="186">
        <f t="shared" si="32"/>
        <v>96730</v>
      </c>
      <c r="N480" s="404"/>
      <c r="O480" s="163"/>
      <c r="P480" s="159"/>
      <c r="Q480" s="163"/>
      <c r="R480" s="185">
        <f t="shared" si="34"/>
        <v>96730</v>
      </c>
    </row>
    <row r="481" spans="2:18">
      <c r="B481" s="190">
        <f t="shared" si="33"/>
        <v>80</v>
      </c>
      <c r="C481" s="160"/>
      <c r="D481" s="161"/>
      <c r="E481" s="161"/>
      <c r="F481" s="161" t="s">
        <v>215</v>
      </c>
      <c r="G481" s="225" t="s">
        <v>264</v>
      </c>
      <c r="H481" s="404">
        <v>36230</v>
      </c>
      <c r="I481" s="163"/>
      <c r="J481" s="159"/>
      <c r="K481" s="163"/>
      <c r="L481" s="186">
        <f t="shared" si="32"/>
        <v>36230</v>
      </c>
      <c r="N481" s="404"/>
      <c r="O481" s="163"/>
      <c r="P481" s="159"/>
      <c r="Q481" s="163"/>
      <c r="R481" s="185">
        <f t="shared" si="34"/>
        <v>36230</v>
      </c>
    </row>
    <row r="482" spans="2:18">
      <c r="B482" s="190">
        <f t="shared" si="33"/>
        <v>81</v>
      </c>
      <c r="C482" s="160"/>
      <c r="D482" s="161"/>
      <c r="E482" s="161"/>
      <c r="F482" s="161" t="s">
        <v>221</v>
      </c>
      <c r="G482" s="225" t="s">
        <v>360</v>
      </c>
      <c r="H482" s="404">
        <f>H483+H484+H485+H486</f>
        <v>44830</v>
      </c>
      <c r="I482" s="163"/>
      <c r="J482" s="159"/>
      <c r="K482" s="163"/>
      <c r="L482" s="186">
        <f t="shared" si="32"/>
        <v>44830</v>
      </c>
      <c r="N482" s="404"/>
      <c r="O482" s="163"/>
      <c r="P482" s="159"/>
      <c r="Q482" s="163"/>
      <c r="R482" s="185">
        <f t="shared" si="34"/>
        <v>44830</v>
      </c>
    </row>
    <row r="483" spans="2:18">
      <c r="B483" s="190">
        <f t="shared" si="33"/>
        <v>82</v>
      </c>
      <c r="C483" s="160"/>
      <c r="D483" s="142"/>
      <c r="E483" s="142"/>
      <c r="F483" s="142" t="s">
        <v>202</v>
      </c>
      <c r="G483" s="217" t="s">
        <v>335</v>
      </c>
      <c r="H483" s="393">
        <v>35010</v>
      </c>
      <c r="I483" s="163"/>
      <c r="J483" s="159"/>
      <c r="K483" s="163"/>
      <c r="L483" s="186">
        <f t="shared" si="32"/>
        <v>35010</v>
      </c>
      <c r="N483" s="393"/>
      <c r="O483" s="163"/>
      <c r="P483" s="159"/>
      <c r="Q483" s="163"/>
      <c r="R483" s="186">
        <f t="shared" si="34"/>
        <v>35010</v>
      </c>
    </row>
    <row r="484" spans="2:18">
      <c r="B484" s="190">
        <f t="shared" si="33"/>
        <v>83</v>
      </c>
      <c r="C484" s="160"/>
      <c r="D484" s="142"/>
      <c r="E484" s="142"/>
      <c r="F484" s="142" t="s">
        <v>203</v>
      </c>
      <c r="G484" s="217" t="s">
        <v>251</v>
      </c>
      <c r="H484" s="393">
        <v>6490</v>
      </c>
      <c r="I484" s="163"/>
      <c r="J484" s="159"/>
      <c r="K484" s="163"/>
      <c r="L484" s="186">
        <f t="shared" si="32"/>
        <v>6490</v>
      </c>
      <c r="N484" s="393"/>
      <c r="O484" s="163"/>
      <c r="P484" s="159"/>
      <c r="Q484" s="163"/>
      <c r="R484" s="186">
        <f t="shared" si="34"/>
        <v>6490</v>
      </c>
    </row>
    <row r="485" spans="2:18">
      <c r="B485" s="190">
        <f t="shared" si="33"/>
        <v>84</v>
      </c>
      <c r="C485" s="160"/>
      <c r="D485" s="142"/>
      <c r="E485" s="164"/>
      <c r="F485" s="142" t="s">
        <v>217</v>
      </c>
      <c r="G485" s="217" t="s">
        <v>266</v>
      </c>
      <c r="H485" s="393">
        <v>150</v>
      </c>
      <c r="I485" s="163"/>
      <c r="J485" s="159"/>
      <c r="K485" s="163"/>
      <c r="L485" s="186">
        <f t="shared" si="32"/>
        <v>150</v>
      </c>
      <c r="N485" s="393"/>
      <c r="O485" s="163"/>
      <c r="P485" s="159"/>
      <c r="Q485" s="163"/>
      <c r="R485" s="186">
        <f t="shared" si="34"/>
        <v>150</v>
      </c>
    </row>
    <row r="486" spans="2:18">
      <c r="B486" s="190">
        <f t="shared" si="33"/>
        <v>85</v>
      </c>
      <c r="C486" s="160"/>
      <c r="D486" s="142"/>
      <c r="E486" s="164"/>
      <c r="F486" s="142" t="s">
        <v>219</v>
      </c>
      <c r="G486" s="217" t="s">
        <v>252</v>
      </c>
      <c r="H486" s="393">
        <v>3180</v>
      </c>
      <c r="I486" s="163"/>
      <c r="J486" s="159"/>
      <c r="K486" s="163"/>
      <c r="L486" s="186">
        <f t="shared" si="32"/>
        <v>3180</v>
      </c>
      <c r="N486" s="393"/>
      <c r="O486" s="163"/>
      <c r="P486" s="159"/>
      <c r="Q486" s="163"/>
      <c r="R486" s="186">
        <f t="shared" si="34"/>
        <v>3180</v>
      </c>
    </row>
    <row r="487" spans="2:18">
      <c r="B487" s="190">
        <f t="shared" si="33"/>
        <v>86</v>
      </c>
      <c r="C487" s="160"/>
      <c r="D487" s="142"/>
      <c r="E487" s="164"/>
      <c r="F487" s="142" t="s">
        <v>340</v>
      </c>
      <c r="G487" s="217" t="s">
        <v>757</v>
      </c>
      <c r="H487" s="393"/>
      <c r="I487" s="163"/>
      <c r="J487" s="159">
        <v>10000</v>
      </c>
      <c r="K487" s="163"/>
      <c r="L487" s="186">
        <f t="shared" si="32"/>
        <v>10000</v>
      </c>
      <c r="N487" s="393"/>
      <c r="O487" s="163"/>
      <c r="P487" s="159"/>
      <c r="Q487" s="163"/>
      <c r="R487" s="186">
        <f t="shared" si="34"/>
        <v>10000</v>
      </c>
    </row>
    <row r="488" spans="2:18" ht="15">
      <c r="B488" s="190">
        <f t="shared" si="33"/>
        <v>87</v>
      </c>
      <c r="C488" s="160"/>
      <c r="D488" s="32" t="s">
        <v>373</v>
      </c>
      <c r="E488" s="193" t="s">
        <v>305</v>
      </c>
      <c r="F488" s="165" t="s">
        <v>375</v>
      </c>
      <c r="G488" s="267"/>
      <c r="H488" s="452">
        <f>H489+H491+H490</f>
        <v>126560</v>
      </c>
      <c r="I488" s="351"/>
      <c r="J488" s="459"/>
      <c r="K488" s="351"/>
      <c r="L488" s="347">
        <f t="shared" si="32"/>
        <v>126560</v>
      </c>
      <c r="N488" s="452"/>
      <c r="O488" s="351"/>
      <c r="P488" s="459"/>
      <c r="Q488" s="351"/>
      <c r="R488" s="349">
        <f t="shared" si="34"/>
        <v>126560</v>
      </c>
    </row>
    <row r="489" spans="2:18">
      <c r="B489" s="190">
        <f t="shared" si="33"/>
        <v>88</v>
      </c>
      <c r="C489" s="160"/>
      <c r="D489" s="161"/>
      <c r="E489" s="161"/>
      <c r="F489" s="161" t="s">
        <v>214</v>
      </c>
      <c r="G489" s="225" t="s">
        <v>545</v>
      </c>
      <c r="H489" s="404">
        <v>75430</v>
      </c>
      <c r="I489" s="163"/>
      <c r="J489" s="159"/>
      <c r="K489" s="163"/>
      <c r="L489" s="186">
        <f t="shared" si="32"/>
        <v>75430</v>
      </c>
      <c r="N489" s="404"/>
      <c r="O489" s="163"/>
      <c r="P489" s="159"/>
      <c r="Q489" s="163"/>
      <c r="R489" s="185">
        <f t="shared" si="34"/>
        <v>75430</v>
      </c>
    </row>
    <row r="490" spans="2:18">
      <c r="B490" s="190">
        <f t="shared" si="33"/>
        <v>89</v>
      </c>
      <c r="C490" s="160"/>
      <c r="D490" s="161"/>
      <c r="E490" s="161"/>
      <c r="F490" s="161" t="s">
        <v>215</v>
      </c>
      <c r="G490" s="225" t="s">
        <v>264</v>
      </c>
      <c r="H490" s="404">
        <v>28260</v>
      </c>
      <c r="I490" s="163"/>
      <c r="J490" s="159"/>
      <c r="K490" s="163"/>
      <c r="L490" s="186">
        <f t="shared" si="32"/>
        <v>28260</v>
      </c>
      <c r="N490" s="404"/>
      <c r="O490" s="163"/>
      <c r="P490" s="159"/>
      <c r="Q490" s="163"/>
      <c r="R490" s="185">
        <f t="shared" si="34"/>
        <v>28260</v>
      </c>
    </row>
    <row r="491" spans="2:18">
      <c r="B491" s="190">
        <f t="shared" si="33"/>
        <v>90</v>
      </c>
      <c r="C491" s="160"/>
      <c r="D491" s="161"/>
      <c r="E491" s="161"/>
      <c r="F491" s="161" t="s">
        <v>221</v>
      </c>
      <c r="G491" s="225" t="s">
        <v>360</v>
      </c>
      <c r="H491" s="404">
        <f>H492+H493+H494+H495</f>
        <v>22870</v>
      </c>
      <c r="I491" s="163"/>
      <c r="J491" s="159"/>
      <c r="K491" s="163"/>
      <c r="L491" s="186">
        <f t="shared" si="32"/>
        <v>22870</v>
      </c>
      <c r="N491" s="404"/>
      <c r="O491" s="163"/>
      <c r="P491" s="159"/>
      <c r="Q491" s="163"/>
      <c r="R491" s="185">
        <f t="shared" si="34"/>
        <v>22870</v>
      </c>
    </row>
    <row r="492" spans="2:18">
      <c r="B492" s="190">
        <f t="shared" si="33"/>
        <v>91</v>
      </c>
      <c r="C492" s="160"/>
      <c r="D492" s="142"/>
      <c r="E492" s="142"/>
      <c r="F492" s="142" t="s">
        <v>202</v>
      </c>
      <c r="G492" s="217" t="s">
        <v>335</v>
      </c>
      <c r="H492" s="393">
        <v>16530</v>
      </c>
      <c r="I492" s="163"/>
      <c r="J492" s="159"/>
      <c r="K492" s="163"/>
      <c r="L492" s="186">
        <f t="shared" si="32"/>
        <v>16530</v>
      </c>
      <c r="N492" s="393"/>
      <c r="O492" s="163"/>
      <c r="P492" s="159"/>
      <c r="Q492" s="163"/>
      <c r="R492" s="186">
        <f t="shared" si="34"/>
        <v>16530</v>
      </c>
    </row>
    <row r="493" spans="2:18">
      <c r="B493" s="190">
        <f t="shared" si="33"/>
        <v>92</v>
      </c>
      <c r="C493" s="160"/>
      <c r="D493" s="142"/>
      <c r="E493" s="142"/>
      <c r="F493" s="142" t="s">
        <v>203</v>
      </c>
      <c r="G493" s="217" t="s">
        <v>251</v>
      </c>
      <c r="H493" s="393">
        <v>3700</v>
      </c>
      <c r="I493" s="163"/>
      <c r="J493" s="159"/>
      <c r="K493" s="163"/>
      <c r="L493" s="186">
        <f t="shared" si="32"/>
        <v>3700</v>
      </c>
      <c r="N493" s="393"/>
      <c r="O493" s="163"/>
      <c r="P493" s="159"/>
      <c r="Q493" s="163"/>
      <c r="R493" s="186">
        <f t="shared" si="34"/>
        <v>3700</v>
      </c>
    </row>
    <row r="494" spans="2:18">
      <c r="B494" s="190">
        <f t="shared" si="33"/>
        <v>93</v>
      </c>
      <c r="C494" s="160"/>
      <c r="D494" s="142"/>
      <c r="E494" s="164"/>
      <c r="F494" s="142" t="s">
        <v>217</v>
      </c>
      <c r="G494" s="217" t="s">
        <v>266</v>
      </c>
      <c r="H494" s="393">
        <v>150</v>
      </c>
      <c r="I494" s="163"/>
      <c r="J494" s="159"/>
      <c r="K494" s="163"/>
      <c r="L494" s="186">
        <f t="shared" si="32"/>
        <v>150</v>
      </c>
      <c r="N494" s="393"/>
      <c r="O494" s="163"/>
      <c r="P494" s="159"/>
      <c r="Q494" s="163"/>
      <c r="R494" s="186">
        <f t="shared" si="34"/>
        <v>150</v>
      </c>
    </row>
    <row r="495" spans="2:18">
      <c r="B495" s="190">
        <f t="shared" si="33"/>
        <v>94</v>
      </c>
      <c r="C495" s="160"/>
      <c r="D495" s="142"/>
      <c r="E495" s="164"/>
      <c r="F495" s="142" t="s">
        <v>219</v>
      </c>
      <c r="G495" s="217" t="s">
        <v>252</v>
      </c>
      <c r="H495" s="393">
        <v>2490</v>
      </c>
      <c r="I495" s="163"/>
      <c r="J495" s="159"/>
      <c r="K495" s="163"/>
      <c r="L495" s="186">
        <f t="shared" si="32"/>
        <v>2490</v>
      </c>
      <c r="N495" s="393"/>
      <c r="O495" s="163"/>
      <c r="P495" s="159"/>
      <c r="Q495" s="163"/>
      <c r="R495" s="186">
        <f t="shared" si="34"/>
        <v>2490</v>
      </c>
    </row>
    <row r="496" spans="2:18" ht="15">
      <c r="B496" s="190">
        <f t="shared" si="33"/>
        <v>95</v>
      </c>
      <c r="C496" s="160"/>
      <c r="D496" s="32" t="s">
        <v>376</v>
      </c>
      <c r="E496" s="193" t="s">
        <v>305</v>
      </c>
      <c r="F496" s="165" t="s">
        <v>377</v>
      </c>
      <c r="G496" s="267"/>
      <c r="H496" s="452">
        <f>H497+H498+H499</f>
        <v>62475</v>
      </c>
      <c r="I496" s="351"/>
      <c r="J496" s="459"/>
      <c r="K496" s="351"/>
      <c r="L496" s="347">
        <f t="shared" si="32"/>
        <v>62475</v>
      </c>
      <c r="N496" s="452"/>
      <c r="O496" s="351"/>
      <c r="P496" s="459"/>
      <c r="Q496" s="351"/>
      <c r="R496" s="349">
        <f t="shared" si="34"/>
        <v>62475</v>
      </c>
    </row>
    <row r="497" spans="2:18">
      <c r="B497" s="190">
        <f t="shared" si="33"/>
        <v>96</v>
      </c>
      <c r="C497" s="160"/>
      <c r="D497" s="161"/>
      <c r="E497" s="161"/>
      <c r="F497" s="161" t="s">
        <v>214</v>
      </c>
      <c r="G497" s="225" t="s">
        <v>545</v>
      </c>
      <c r="H497" s="404">
        <v>37290</v>
      </c>
      <c r="I497" s="163"/>
      <c r="J497" s="159"/>
      <c r="K497" s="163"/>
      <c r="L497" s="186">
        <f t="shared" si="32"/>
        <v>37290</v>
      </c>
      <c r="N497" s="404"/>
      <c r="O497" s="163"/>
      <c r="P497" s="159"/>
      <c r="Q497" s="163"/>
      <c r="R497" s="185">
        <f t="shared" si="34"/>
        <v>37290</v>
      </c>
    </row>
    <row r="498" spans="2:18">
      <c r="B498" s="190">
        <f t="shared" si="33"/>
        <v>97</v>
      </c>
      <c r="C498" s="160"/>
      <c r="D498" s="161"/>
      <c r="E498" s="161"/>
      <c r="F498" s="161" t="s">
        <v>215</v>
      </c>
      <c r="G498" s="225" t="s">
        <v>264</v>
      </c>
      <c r="H498" s="404">
        <v>13930</v>
      </c>
      <c r="I498" s="163"/>
      <c r="J498" s="159"/>
      <c r="K498" s="163"/>
      <c r="L498" s="186">
        <f t="shared" si="32"/>
        <v>13930</v>
      </c>
      <c r="N498" s="404"/>
      <c r="O498" s="163"/>
      <c r="P498" s="159"/>
      <c r="Q498" s="163"/>
      <c r="R498" s="185">
        <f t="shared" si="34"/>
        <v>13930</v>
      </c>
    </row>
    <row r="499" spans="2:18">
      <c r="B499" s="190">
        <f t="shared" si="33"/>
        <v>98</v>
      </c>
      <c r="C499" s="160"/>
      <c r="D499" s="161"/>
      <c r="E499" s="161"/>
      <c r="F499" s="161" t="s">
        <v>221</v>
      </c>
      <c r="G499" s="225" t="s">
        <v>360</v>
      </c>
      <c r="H499" s="404">
        <f>H500+H501+H502+H503</f>
        <v>11255</v>
      </c>
      <c r="I499" s="163"/>
      <c r="J499" s="159"/>
      <c r="K499" s="163"/>
      <c r="L499" s="186">
        <f t="shared" si="32"/>
        <v>11255</v>
      </c>
      <c r="N499" s="404"/>
      <c r="O499" s="163"/>
      <c r="P499" s="159"/>
      <c r="Q499" s="163"/>
      <c r="R499" s="185">
        <f t="shared" si="34"/>
        <v>11255</v>
      </c>
    </row>
    <row r="500" spans="2:18">
      <c r="B500" s="190">
        <f t="shared" si="33"/>
        <v>99</v>
      </c>
      <c r="C500" s="160"/>
      <c r="D500" s="142"/>
      <c r="E500" s="142"/>
      <c r="F500" s="142" t="s">
        <v>202</v>
      </c>
      <c r="G500" s="217" t="s">
        <v>335</v>
      </c>
      <c r="H500" s="393">
        <v>7590</v>
      </c>
      <c r="I500" s="163"/>
      <c r="J500" s="159"/>
      <c r="K500" s="163"/>
      <c r="L500" s="186">
        <f t="shared" si="32"/>
        <v>7590</v>
      </c>
      <c r="N500" s="393"/>
      <c r="O500" s="163"/>
      <c r="P500" s="159"/>
      <c r="Q500" s="163"/>
      <c r="R500" s="186">
        <f t="shared" si="34"/>
        <v>7590</v>
      </c>
    </row>
    <row r="501" spans="2:18">
      <c r="B501" s="190">
        <f t="shared" si="33"/>
        <v>100</v>
      </c>
      <c r="C501" s="160"/>
      <c r="D501" s="142"/>
      <c r="E501" s="142"/>
      <c r="F501" s="142" t="s">
        <v>203</v>
      </c>
      <c r="G501" s="217" t="s">
        <v>251</v>
      </c>
      <c r="H501" s="393">
        <v>2370</v>
      </c>
      <c r="I501" s="163"/>
      <c r="J501" s="159"/>
      <c r="K501" s="163"/>
      <c r="L501" s="186">
        <f t="shared" si="32"/>
        <v>2370</v>
      </c>
      <c r="N501" s="393"/>
      <c r="O501" s="163"/>
      <c r="P501" s="159"/>
      <c r="Q501" s="163"/>
      <c r="R501" s="186">
        <f t="shared" si="34"/>
        <v>2370</v>
      </c>
    </row>
    <row r="502" spans="2:18">
      <c r="B502" s="190">
        <f t="shared" si="33"/>
        <v>101</v>
      </c>
      <c r="C502" s="160"/>
      <c r="D502" s="142"/>
      <c r="E502" s="164"/>
      <c r="F502" s="142" t="s">
        <v>217</v>
      </c>
      <c r="G502" s="217" t="s">
        <v>266</v>
      </c>
      <c r="H502" s="393">
        <v>150</v>
      </c>
      <c r="I502" s="163"/>
      <c r="J502" s="159"/>
      <c r="K502" s="163"/>
      <c r="L502" s="186">
        <f t="shared" si="32"/>
        <v>150</v>
      </c>
      <c r="N502" s="393"/>
      <c r="O502" s="163"/>
      <c r="P502" s="159"/>
      <c r="Q502" s="163"/>
      <c r="R502" s="186">
        <f t="shared" si="34"/>
        <v>150</v>
      </c>
    </row>
    <row r="503" spans="2:18">
      <c r="B503" s="190">
        <f t="shared" si="33"/>
        <v>102</v>
      </c>
      <c r="C503" s="160"/>
      <c r="D503" s="142"/>
      <c r="E503" s="164"/>
      <c r="F503" s="142" t="s">
        <v>219</v>
      </c>
      <c r="G503" s="217" t="s">
        <v>252</v>
      </c>
      <c r="H503" s="393">
        <v>1145</v>
      </c>
      <c r="I503" s="163"/>
      <c r="J503" s="159"/>
      <c r="K503" s="163"/>
      <c r="L503" s="186">
        <f t="shared" si="32"/>
        <v>1145</v>
      </c>
      <c r="N503" s="393"/>
      <c r="O503" s="163"/>
      <c r="P503" s="159"/>
      <c r="Q503" s="163"/>
      <c r="R503" s="186">
        <f t="shared" si="34"/>
        <v>1145</v>
      </c>
    </row>
    <row r="504" spans="2:18" ht="15">
      <c r="B504" s="190">
        <f t="shared" si="33"/>
        <v>103</v>
      </c>
      <c r="C504" s="160"/>
      <c r="D504" s="32" t="s">
        <v>378</v>
      </c>
      <c r="E504" s="193" t="s">
        <v>305</v>
      </c>
      <c r="F504" s="165" t="s">
        <v>379</v>
      </c>
      <c r="G504" s="267"/>
      <c r="H504" s="452">
        <f>H505+H506+H507</f>
        <v>75400</v>
      </c>
      <c r="I504" s="351"/>
      <c r="J504" s="458">
        <f>SUM(J506:J512)</f>
        <v>34000</v>
      </c>
      <c r="K504" s="351"/>
      <c r="L504" s="347">
        <f t="shared" si="32"/>
        <v>109400</v>
      </c>
      <c r="N504" s="452"/>
      <c r="O504" s="351"/>
      <c r="P504" s="458"/>
      <c r="Q504" s="351"/>
      <c r="R504" s="349">
        <f t="shared" si="34"/>
        <v>109400</v>
      </c>
    </row>
    <row r="505" spans="2:18">
      <c r="B505" s="190">
        <f t="shared" si="33"/>
        <v>104</v>
      </c>
      <c r="C505" s="160"/>
      <c r="D505" s="161"/>
      <c r="E505" s="161"/>
      <c r="F505" s="161" t="s">
        <v>214</v>
      </c>
      <c r="G505" s="225" t="s">
        <v>545</v>
      </c>
      <c r="H505" s="404">
        <v>46190</v>
      </c>
      <c r="I505" s="163"/>
      <c r="J505" s="159"/>
      <c r="K505" s="163"/>
      <c r="L505" s="186">
        <f t="shared" si="32"/>
        <v>46190</v>
      </c>
      <c r="N505" s="404"/>
      <c r="O505" s="163"/>
      <c r="P505" s="159"/>
      <c r="Q505" s="163"/>
      <c r="R505" s="185">
        <f t="shared" si="34"/>
        <v>46190</v>
      </c>
    </row>
    <row r="506" spans="2:18">
      <c r="B506" s="190">
        <f t="shared" si="33"/>
        <v>105</v>
      </c>
      <c r="C506" s="160"/>
      <c r="D506" s="161"/>
      <c r="E506" s="161"/>
      <c r="F506" s="161" t="s">
        <v>215</v>
      </c>
      <c r="G506" s="225" t="s">
        <v>264</v>
      </c>
      <c r="H506" s="404">
        <v>17290</v>
      </c>
      <c r="I506" s="163"/>
      <c r="J506" s="159"/>
      <c r="K506" s="163"/>
      <c r="L506" s="186">
        <f t="shared" si="32"/>
        <v>17290</v>
      </c>
      <c r="N506" s="404"/>
      <c r="O506" s="163"/>
      <c r="P506" s="159"/>
      <c r="Q506" s="163"/>
      <c r="R506" s="185">
        <f t="shared" si="34"/>
        <v>17290</v>
      </c>
    </row>
    <row r="507" spans="2:18">
      <c r="B507" s="190">
        <f t="shared" si="33"/>
        <v>106</v>
      </c>
      <c r="C507" s="160"/>
      <c r="D507" s="161"/>
      <c r="E507" s="161"/>
      <c r="F507" s="161" t="s">
        <v>221</v>
      </c>
      <c r="G507" s="225" t="s">
        <v>360</v>
      </c>
      <c r="H507" s="404">
        <f>H508+H509+H510+H511</f>
        <v>11920</v>
      </c>
      <c r="I507" s="163"/>
      <c r="J507" s="159"/>
      <c r="K507" s="163"/>
      <c r="L507" s="186">
        <f t="shared" si="32"/>
        <v>11920</v>
      </c>
      <c r="N507" s="404"/>
      <c r="O507" s="163"/>
      <c r="P507" s="159"/>
      <c r="Q507" s="163"/>
      <c r="R507" s="185">
        <f t="shared" si="34"/>
        <v>11920</v>
      </c>
    </row>
    <row r="508" spans="2:18">
      <c r="B508" s="190">
        <f t="shared" si="33"/>
        <v>107</v>
      </c>
      <c r="C508" s="160"/>
      <c r="D508" s="142"/>
      <c r="E508" s="142"/>
      <c r="F508" s="142" t="s">
        <v>202</v>
      </c>
      <c r="G508" s="217" t="s">
        <v>335</v>
      </c>
      <c r="H508" s="393">
        <v>7720</v>
      </c>
      <c r="I508" s="163"/>
      <c r="J508" s="159"/>
      <c r="K508" s="163"/>
      <c r="L508" s="186">
        <f t="shared" si="32"/>
        <v>7720</v>
      </c>
      <c r="N508" s="393"/>
      <c r="O508" s="163"/>
      <c r="P508" s="159"/>
      <c r="Q508" s="163"/>
      <c r="R508" s="186">
        <f t="shared" si="34"/>
        <v>7720</v>
      </c>
    </row>
    <row r="509" spans="2:18">
      <c r="B509" s="190">
        <f t="shared" si="33"/>
        <v>108</v>
      </c>
      <c r="C509" s="160"/>
      <c r="D509" s="142"/>
      <c r="E509" s="142"/>
      <c r="F509" s="320" t="s">
        <v>203</v>
      </c>
      <c r="G509" s="217" t="s">
        <v>251</v>
      </c>
      <c r="H509" s="393">
        <v>2640</v>
      </c>
      <c r="I509" s="163"/>
      <c r="J509" s="159"/>
      <c r="K509" s="163"/>
      <c r="L509" s="186">
        <f t="shared" si="32"/>
        <v>2640</v>
      </c>
      <c r="N509" s="393"/>
      <c r="O509" s="163"/>
      <c r="P509" s="159"/>
      <c r="Q509" s="163"/>
      <c r="R509" s="186">
        <f t="shared" si="34"/>
        <v>2640</v>
      </c>
    </row>
    <row r="510" spans="2:18">
      <c r="B510" s="190">
        <f t="shared" si="33"/>
        <v>109</v>
      </c>
      <c r="C510" s="160"/>
      <c r="D510" s="142"/>
      <c r="E510" s="164"/>
      <c r="F510" s="142" t="s">
        <v>217</v>
      </c>
      <c r="G510" s="217" t="s">
        <v>266</v>
      </c>
      <c r="H510" s="393">
        <v>150</v>
      </c>
      <c r="I510" s="163"/>
      <c r="J510" s="159"/>
      <c r="K510" s="163"/>
      <c r="L510" s="186">
        <f t="shared" si="32"/>
        <v>150</v>
      </c>
      <c r="N510" s="393"/>
      <c r="O510" s="163"/>
      <c r="P510" s="159"/>
      <c r="Q510" s="163"/>
      <c r="R510" s="186">
        <f t="shared" si="34"/>
        <v>150</v>
      </c>
    </row>
    <row r="511" spans="2:18">
      <c r="B511" s="190">
        <f t="shared" si="33"/>
        <v>110</v>
      </c>
      <c r="C511" s="160"/>
      <c r="D511" s="142"/>
      <c r="E511" s="164"/>
      <c r="F511" s="142" t="s">
        <v>219</v>
      </c>
      <c r="G511" s="217" t="s">
        <v>252</v>
      </c>
      <c r="H511" s="399">
        <v>1410</v>
      </c>
      <c r="I511" s="346"/>
      <c r="J511" s="159"/>
      <c r="K511" s="346"/>
      <c r="L511" s="186">
        <f t="shared" si="32"/>
        <v>1410</v>
      </c>
      <c r="N511" s="399"/>
      <c r="O511" s="346"/>
      <c r="P511" s="159"/>
      <c r="Q511" s="346"/>
      <c r="R511" s="186">
        <f t="shared" si="34"/>
        <v>1410</v>
      </c>
    </row>
    <row r="512" spans="2:18">
      <c r="B512" s="190">
        <f t="shared" si="33"/>
        <v>111</v>
      </c>
      <c r="C512" s="160"/>
      <c r="D512" s="142"/>
      <c r="E512" s="164"/>
      <c r="F512" s="142" t="s">
        <v>340</v>
      </c>
      <c r="G512" s="217" t="s">
        <v>758</v>
      </c>
      <c r="H512" s="399"/>
      <c r="I512" s="163"/>
      <c r="J512" s="159">
        <v>34000</v>
      </c>
      <c r="K512" s="163"/>
      <c r="L512" s="186">
        <f t="shared" si="32"/>
        <v>34000</v>
      </c>
      <c r="N512" s="399"/>
      <c r="O512" s="163"/>
      <c r="P512" s="159"/>
      <c r="Q512" s="163"/>
      <c r="R512" s="186">
        <f t="shared" si="34"/>
        <v>34000</v>
      </c>
    </row>
    <row r="513" spans="2:18" ht="15">
      <c r="B513" s="190">
        <f t="shared" si="33"/>
        <v>112</v>
      </c>
      <c r="C513" s="160"/>
      <c r="D513" s="32" t="s">
        <v>380</v>
      </c>
      <c r="E513" s="193" t="s">
        <v>305</v>
      </c>
      <c r="F513" s="165" t="s">
        <v>381</v>
      </c>
      <c r="G513" s="267"/>
      <c r="H513" s="452">
        <f>H514+H515+H516</f>
        <v>73000</v>
      </c>
      <c r="I513" s="351"/>
      <c r="J513" s="459"/>
      <c r="K513" s="351"/>
      <c r="L513" s="347">
        <f t="shared" si="32"/>
        <v>73000</v>
      </c>
      <c r="N513" s="452"/>
      <c r="O513" s="351"/>
      <c r="P513" s="459"/>
      <c r="Q513" s="351"/>
      <c r="R513" s="349">
        <f t="shared" si="34"/>
        <v>73000</v>
      </c>
    </row>
    <row r="514" spans="2:18">
      <c r="B514" s="190">
        <f t="shared" si="33"/>
        <v>113</v>
      </c>
      <c r="C514" s="160"/>
      <c r="D514" s="161"/>
      <c r="E514" s="161"/>
      <c r="F514" s="161" t="s">
        <v>214</v>
      </c>
      <c r="G514" s="225" t="s">
        <v>545</v>
      </c>
      <c r="H514" s="404">
        <v>39140</v>
      </c>
      <c r="I514" s="163"/>
      <c r="J514" s="159"/>
      <c r="K514" s="163"/>
      <c r="L514" s="186">
        <f t="shared" si="32"/>
        <v>39140</v>
      </c>
      <c r="N514" s="404"/>
      <c r="O514" s="163"/>
      <c r="P514" s="159"/>
      <c r="Q514" s="163"/>
      <c r="R514" s="185">
        <f t="shared" si="34"/>
        <v>39140</v>
      </c>
    </row>
    <row r="515" spans="2:18">
      <c r="B515" s="190">
        <f t="shared" si="33"/>
        <v>114</v>
      </c>
      <c r="C515" s="160"/>
      <c r="D515" s="161"/>
      <c r="E515" s="161"/>
      <c r="F515" s="161" t="s">
        <v>215</v>
      </c>
      <c r="G515" s="225" t="s">
        <v>264</v>
      </c>
      <c r="H515" s="404">
        <v>14580</v>
      </c>
      <c r="I515" s="163"/>
      <c r="J515" s="159"/>
      <c r="K515" s="163"/>
      <c r="L515" s="186">
        <f t="shared" si="32"/>
        <v>14580</v>
      </c>
      <c r="N515" s="404"/>
      <c r="O515" s="163"/>
      <c r="P515" s="159"/>
      <c r="Q515" s="163"/>
      <c r="R515" s="185">
        <f t="shared" si="34"/>
        <v>14580</v>
      </c>
    </row>
    <row r="516" spans="2:18">
      <c r="B516" s="190">
        <f t="shared" si="33"/>
        <v>115</v>
      </c>
      <c r="C516" s="160"/>
      <c r="D516" s="161"/>
      <c r="E516" s="161"/>
      <c r="F516" s="161" t="s">
        <v>221</v>
      </c>
      <c r="G516" s="225" t="s">
        <v>360</v>
      </c>
      <c r="H516" s="404">
        <f>H517+H518+H519+H520+H521</f>
        <v>19280</v>
      </c>
      <c r="I516" s="163"/>
      <c r="J516" s="159"/>
      <c r="K516" s="163"/>
      <c r="L516" s="186">
        <f t="shared" si="32"/>
        <v>19280</v>
      </c>
      <c r="N516" s="404"/>
      <c r="O516" s="163"/>
      <c r="P516" s="159"/>
      <c r="Q516" s="163"/>
      <c r="R516" s="185">
        <f t="shared" si="34"/>
        <v>19280</v>
      </c>
    </row>
    <row r="517" spans="2:18">
      <c r="B517" s="190">
        <f t="shared" si="33"/>
        <v>116</v>
      </c>
      <c r="C517" s="160"/>
      <c r="D517" s="142"/>
      <c r="E517" s="142"/>
      <c r="F517" s="142" t="s">
        <v>202</v>
      </c>
      <c r="G517" s="217" t="s">
        <v>335</v>
      </c>
      <c r="H517" s="393">
        <v>300</v>
      </c>
      <c r="I517" s="163"/>
      <c r="J517" s="159"/>
      <c r="K517" s="163"/>
      <c r="L517" s="186">
        <f t="shared" si="32"/>
        <v>300</v>
      </c>
      <c r="N517" s="393"/>
      <c r="O517" s="163"/>
      <c r="P517" s="159"/>
      <c r="Q517" s="163"/>
      <c r="R517" s="186">
        <f t="shared" si="34"/>
        <v>300</v>
      </c>
    </row>
    <row r="518" spans="2:18">
      <c r="B518" s="190">
        <f t="shared" si="33"/>
        <v>117</v>
      </c>
      <c r="C518" s="160"/>
      <c r="D518" s="142"/>
      <c r="E518" s="142"/>
      <c r="F518" s="142" t="s">
        <v>203</v>
      </c>
      <c r="G518" s="217" t="s">
        <v>251</v>
      </c>
      <c r="H518" s="393">
        <v>2400</v>
      </c>
      <c r="I518" s="163"/>
      <c r="J518" s="159"/>
      <c r="K518" s="163"/>
      <c r="L518" s="186">
        <f t="shared" si="32"/>
        <v>2400</v>
      </c>
      <c r="N518" s="393"/>
      <c r="O518" s="163"/>
      <c r="P518" s="159"/>
      <c r="Q518" s="163"/>
      <c r="R518" s="186">
        <f t="shared" si="34"/>
        <v>2400</v>
      </c>
    </row>
    <row r="519" spans="2:18">
      <c r="B519" s="190">
        <f t="shared" si="33"/>
        <v>118</v>
      </c>
      <c r="C519" s="160"/>
      <c r="D519" s="142"/>
      <c r="E519" s="164"/>
      <c r="F519" s="142" t="s">
        <v>217</v>
      </c>
      <c r="G519" s="217" t="s">
        <v>266</v>
      </c>
      <c r="H519" s="393">
        <v>100</v>
      </c>
      <c r="I519" s="163"/>
      <c r="J519" s="159"/>
      <c r="K519" s="163"/>
      <c r="L519" s="186">
        <f t="shared" si="32"/>
        <v>100</v>
      </c>
      <c r="N519" s="393"/>
      <c r="O519" s="163"/>
      <c r="P519" s="159"/>
      <c r="Q519" s="163"/>
      <c r="R519" s="186">
        <f t="shared" si="34"/>
        <v>100</v>
      </c>
    </row>
    <row r="520" spans="2:18">
      <c r="B520" s="190">
        <f t="shared" si="33"/>
        <v>119</v>
      </c>
      <c r="C520" s="160"/>
      <c r="D520" s="142"/>
      <c r="E520" s="164"/>
      <c r="F520" s="142" t="s">
        <v>218</v>
      </c>
      <c r="G520" s="217" t="s">
        <v>366</v>
      </c>
      <c r="H520" s="393">
        <v>14900</v>
      </c>
      <c r="I520" s="163"/>
      <c r="J520" s="159"/>
      <c r="K520" s="163"/>
      <c r="L520" s="186">
        <f t="shared" si="32"/>
        <v>14900</v>
      </c>
      <c r="N520" s="393"/>
      <c r="O520" s="163"/>
      <c r="P520" s="159"/>
      <c r="Q520" s="163"/>
      <c r="R520" s="186">
        <f t="shared" si="34"/>
        <v>14900</v>
      </c>
    </row>
    <row r="521" spans="2:18">
      <c r="B521" s="190">
        <f t="shared" si="33"/>
        <v>120</v>
      </c>
      <c r="C521" s="160"/>
      <c r="D521" s="142"/>
      <c r="E521" s="164"/>
      <c r="F521" s="142" t="s">
        <v>219</v>
      </c>
      <c r="G521" s="217" t="s">
        <v>252</v>
      </c>
      <c r="H521" s="393">
        <v>1580</v>
      </c>
      <c r="I521" s="163"/>
      <c r="J521" s="159"/>
      <c r="K521" s="163"/>
      <c r="L521" s="186">
        <f t="shared" si="32"/>
        <v>1580</v>
      </c>
      <c r="N521" s="393"/>
      <c r="O521" s="163"/>
      <c r="P521" s="159"/>
      <c r="Q521" s="163"/>
      <c r="R521" s="186">
        <f t="shared" si="34"/>
        <v>1580</v>
      </c>
    </row>
    <row r="522" spans="2:18" ht="15">
      <c r="B522" s="190">
        <f>B521+1</f>
        <v>121</v>
      </c>
      <c r="C522" s="160"/>
      <c r="D522" s="32" t="s">
        <v>382</v>
      </c>
      <c r="E522" s="193" t="s">
        <v>305</v>
      </c>
      <c r="F522" s="165" t="s">
        <v>383</v>
      </c>
      <c r="G522" s="267"/>
      <c r="H522" s="452">
        <f>H523+H524+H525</f>
        <v>167610</v>
      </c>
      <c r="I522" s="351"/>
      <c r="J522" s="459"/>
      <c r="K522" s="351"/>
      <c r="L522" s="347">
        <f t="shared" si="32"/>
        <v>167610</v>
      </c>
      <c r="N522" s="452"/>
      <c r="O522" s="351"/>
      <c r="P522" s="459"/>
      <c r="Q522" s="351"/>
      <c r="R522" s="349">
        <f t="shared" si="34"/>
        <v>167610</v>
      </c>
    </row>
    <row r="523" spans="2:18">
      <c r="B523" s="190">
        <f>B522+1</f>
        <v>122</v>
      </c>
      <c r="C523" s="160"/>
      <c r="D523" s="161"/>
      <c r="E523" s="161"/>
      <c r="F523" s="161" t="s">
        <v>214</v>
      </c>
      <c r="G523" s="225" t="s">
        <v>545</v>
      </c>
      <c r="H523" s="404">
        <v>91730</v>
      </c>
      <c r="I523" s="163"/>
      <c r="J523" s="159"/>
      <c r="K523" s="163"/>
      <c r="L523" s="186">
        <f t="shared" si="32"/>
        <v>91730</v>
      </c>
      <c r="N523" s="404"/>
      <c r="O523" s="163"/>
      <c r="P523" s="159"/>
      <c r="Q523" s="163"/>
      <c r="R523" s="185">
        <f t="shared" si="34"/>
        <v>91730</v>
      </c>
    </row>
    <row r="524" spans="2:18">
      <c r="B524" s="190">
        <f>B523+1</f>
        <v>123</v>
      </c>
      <c r="C524" s="160"/>
      <c r="D524" s="161"/>
      <c r="E524" s="161"/>
      <c r="F524" s="161" t="s">
        <v>215</v>
      </c>
      <c r="G524" s="225" t="s">
        <v>264</v>
      </c>
      <c r="H524" s="404">
        <v>30720</v>
      </c>
      <c r="I524" s="163"/>
      <c r="J524" s="159"/>
      <c r="K524" s="163"/>
      <c r="L524" s="186">
        <f t="shared" si="32"/>
        <v>30720</v>
      </c>
      <c r="N524" s="404"/>
      <c r="O524" s="163"/>
      <c r="P524" s="159"/>
      <c r="Q524" s="163"/>
      <c r="R524" s="185">
        <f t="shared" si="34"/>
        <v>30720</v>
      </c>
    </row>
    <row r="525" spans="2:18">
      <c r="B525" s="190">
        <f>B524+1</f>
        <v>124</v>
      </c>
      <c r="C525" s="160"/>
      <c r="D525" s="161"/>
      <c r="E525" s="161"/>
      <c r="F525" s="161" t="s">
        <v>221</v>
      </c>
      <c r="G525" s="225" t="s">
        <v>360</v>
      </c>
      <c r="H525" s="404">
        <f>H526+H527+H528+H529+H530</f>
        <v>45160</v>
      </c>
      <c r="I525" s="163"/>
      <c r="J525" s="159"/>
      <c r="K525" s="163"/>
      <c r="L525" s="186">
        <f t="shared" si="32"/>
        <v>45160</v>
      </c>
      <c r="N525" s="404"/>
      <c r="O525" s="163"/>
      <c r="P525" s="159"/>
      <c r="Q525" s="163"/>
      <c r="R525" s="185">
        <f t="shared" si="34"/>
        <v>45160</v>
      </c>
    </row>
    <row r="526" spans="2:18">
      <c r="B526" s="190">
        <f>B525+1</f>
        <v>125</v>
      </c>
      <c r="C526" s="160"/>
      <c r="D526" s="142"/>
      <c r="E526" s="142"/>
      <c r="F526" s="142" t="s">
        <v>202</v>
      </c>
      <c r="G526" s="217" t="s">
        <v>335</v>
      </c>
      <c r="H526" s="393">
        <v>480</v>
      </c>
      <c r="I526" s="163"/>
      <c r="J526" s="159"/>
      <c r="K526" s="163"/>
      <c r="L526" s="186">
        <f t="shared" si="32"/>
        <v>480</v>
      </c>
      <c r="N526" s="393"/>
      <c r="O526" s="163"/>
      <c r="P526" s="159"/>
      <c r="Q526" s="163"/>
      <c r="R526" s="186">
        <f t="shared" si="34"/>
        <v>480</v>
      </c>
    </row>
    <row r="527" spans="2:18">
      <c r="B527" s="190">
        <f t="shared" ref="B527:B545" si="35">B526+1</f>
        <v>126</v>
      </c>
      <c r="C527" s="160"/>
      <c r="D527" s="142"/>
      <c r="E527" s="142"/>
      <c r="F527" s="142" t="s">
        <v>203</v>
      </c>
      <c r="G527" s="217" t="s">
        <v>251</v>
      </c>
      <c r="H527" s="393">
        <v>4950</v>
      </c>
      <c r="I527" s="163"/>
      <c r="J527" s="159"/>
      <c r="K527" s="163"/>
      <c r="L527" s="186">
        <f t="shared" si="32"/>
        <v>4950</v>
      </c>
      <c r="N527" s="393"/>
      <c r="O527" s="163"/>
      <c r="P527" s="159"/>
      <c r="Q527" s="163"/>
      <c r="R527" s="186">
        <f t="shared" si="34"/>
        <v>4950</v>
      </c>
    </row>
    <row r="528" spans="2:18">
      <c r="B528" s="190">
        <f t="shared" si="35"/>
        <v>127</v>
      </c>
      <c r="C528" s="160"/>
      <c r="D528" s="142"/>
      <c r="E528" s="164"/>
      <c r="F528" s="142" t="s">
        <v>217</v>
      </c>
      <c r="G528" s="217" t="s">
        <v>266</v>
      </c>
      <c r="H528" s="393">
        <v>150</v>
      </c>
      <c r="I528" s="163"/>
      <c r="J528" s="159"/>
      <c r="K528" s="163"/>
      <c r="L528" s="186">
        <f t="shared" si="32"/>
        <v>150</v>
      </c>
      <c r="N528" s="393"/>
      <c r="O528" s="163"/>
      <c r="P528" s="159"/>
      <c r="Q528" s="163"/>
      <c r="R528" s="186">
        <f t="shared" si="34"/>
        <v>150</v>
      </c>
    </row>
    <row r="529" spans="2:18">
      <c r="B529" s="190">
        <f t="shared" si="35"/>
        <v>128</v>
      </c>
      <c r="C529" s="160"/>
      <c r="D529" s="142"/>
      <c r="E529" s="164"/>
      <c r="F529" s="142" t="s">
        <v>218</v>
      </c>
      <c r="G529" s="217" t="s">
        <v>366</v>
      </c>
      <c r="H529" s="393">
        <v>35500</v>
      </c>
      <c r="I529" s="163"/>
      <c r="J529" s="159"/>
      <c r="K529" s="163"/>
      <c r="L529" s="186">
        <f t="shared" si="32"/>
        <v>35500</v>
      </c>
      <c r="N529" s="393"/>
      <c r="O529" s="163"/>
      <c r="P529" s="159"/>
      <c r="Q529" s="163"/>
      <c r="R529" s="186">
        <f t="shared" si="34"/>
        <v>35500</v>
      </c>
    </row>
    <row r="530" spans="2:18">
      <c r="B530" s="190">
        <f t="shared" si="35"/>
        <v>129</v>
      </c>
      <c r="C530" s="160"/>
      <c r="D530" s="142"/>
      <c r="E530" s="164"/>
      <c r="F530" s="142" t="s">
        <v>219</v>
      </c>
      <c r="G530" s="217" t="s">
        <v>252</v>
      </c>
      <c r="H530" s="393">
        <v>4080</v>
      </c>
      <c r="I530" s="163"/>
      <c r="J530" s="159"/>
      <c r="K530" s="163"/>
      <c r="L530" s="186">
        <f t="shared" ref="L530:L539" si="36">H530+J530</f>
        <v>4080</v>
      </c>
      <c r="N530" s="393"/>
      <c r="O530" s="163"/>
      <c r="P530" s="159"/>
      <c r="Q530" s="163"/>
      <c r="R530" s="186">
        <f t="shared" si="34"/>
        <v>4080</v>
      </c>
    </row>
    <row r="531" spans="2:18" ht="15">
      <c r="B531" s="190">
        <f t="shared" si="35"/>
        <v>130</v>
      </c>
      <c r="C531" s="160"/>
      <c r="D531" s="32" t="s">
        <v>384</v>
      </c>
      <c r="E531" s="193" t="s">
        <v>305</v>
      </c>
      <c r="F531" s="165" t="s">
        <v>676</v>
      </c>
      <c r="G531" s="267"/>
      <c r="H531" s="452">
        <f>H532+H533+H534</f>
        <v>327000</v>
      </c>
      <c r="I531" s="351"/>
      <c r="J531" s="459"/>
      <c r="K531" s="351"/>
      <c r="L531" s="347">
        <f t="shared" si="36"/>
        <v>327000</v>
      </c>
      <c r="N531" s="452"/>
      <c r="O531" s="351"/>
      <c r="P531" s="459"/>
      <c r="Q531" s="351"/>
      <c r="R531" s="349">
        <f t="shared" ref="R531:R594" si="37">H531+J531+N531+P531</f>
        <v>327000</v>
      </c>
    </row>
    <row r="532" spans="2:18">
      <c r="B532" s="190">
        <f t="shared" si="35"/>
        <v>131</v>
      </c>
      <c r="C532" s="160"/>
      <c r="D532" s="161"/>
      <c r="E532" s="161"/>
      <c r="F532" s="161" t="s">
        <v>214</v>
      </c>
      <c r="G532" s="225" t="s">
        <v>545</v>
      </c>
      <c r="H532" s="404">
        <v>180530</v>
      </c>
      <c r="I532" s="163"/>
      <c r="J532" s="159"/>
      <c r="K532" s="163"/>
      <c r="L532" s="186">
        <f t="shared" si="36"/>
        <v>180530</v>
      </c>
      <c r="N532" s="404"/>
      <c r="O532" s="163"/>
      <c r="P532" s="159"/>
      <c r="Q532" s="163"/>
      <c r="R532" s="185">
        <f t="shared" si="37"/>
        <v>180530</v>
      </c>
    </row>
    <row r="533" spans="2:18">
      <c r="B533" s="190">
        <f t="shared" si="35"/>
        <v>132</v>
      </c>
      <c r="C533" s="160"/>
      <c r="D533" s="161"/>
      <c r="E533" s="161"/>
      <c r="F533" s="161" t="s">
        <v>215</v>
      </c>
      <c r="G533" s="225" t="s">
        <v>264</v>
      </c>
      <c r="H533" s="404">
        <f>69950+1490</f>
        <v>71440</v>
      </c>
      <c r="I533" s="163"/>
      <c r="J533" s="159"/>
      <c r="K533" s="163"/>
      <c r="L533" s="186">
        <f t="shared" si="36"/>
        <v>71440</v>
      </c>
      <c r="N533" s="404"/>
      <c r="O533" s="163"/>
      <c r="P533" s="159"/>
      <c r="Q533" s="163"/>
      <c r="R533" s="185">
        <f t="shared" si="37"/>
        <v>71440</v>
      </c>
    </row>
    <row r="534" spans="2:18">
      <c r="B534" s="190">
        <f t="shared" si="35"/>
        <v>133</v>
      </c>
      <c r="C534" s="160"/>
      <c r="D534" s="161"/>
      <c r="E534" s="161"/>
      <c r="F534" s="161" t="s">
        <v>221</v>
      </c>
      <c r="G534" s="225" t="s">
        <v>360</v>
      </c>
      <c r="H534" s="404">
        <f>H535+H536+H537+H538+H539</f>
        <v>75030</v>
      </c>
      <c r="I534" s="163"/>
      <c r="J534" s="159"/>
      <c r="K534" s="163"/>
      <c r="L534" s="186">
        <f t="shared" si="36"/>
        <v>75030</v>
      </c>
      <c r="N534" s="404"/>
      <c r="O534" s="163"/>
      <c r="P534" s="159"/>
      <c r="Q534" s="163"/>
      <c r="R534" s="185">
        <f t="shared" si="37"/>
        <v>75030</v>
      </c>
    </row>
    <row r="535" spans="2:18">
      <c r="B535" s="190">
        <f t="shared" si="35"/>
        <v>134</v>
      </c>
      <c r="C535" s="160"/>
      <c r="D535" s="142"/>
      <c r="E535" s="142"/>
      <c r="F535" s="142" t="s">
        <v>202</v>
      </c>
      <c r="G535" s="217" t="s">
        <v>335</v>
      </c>
      <c r="H535" s="393">
        <v>52550</v>
      </c>
      <c r="I535" s="163"/>
      <c r="J535" s="159"/>
      <c r="K535" s="163"/>
      <c r="L535" s="186">
        <f t="shared" si="36"/>
        <v>52550</v>
      </c>
      <c r="N535" s="393"/>
      <c r="O535" s="163"/>
      <c r="P535" s="159"/>
      <c r="Q535" s="163"/>
      <c r="R535" s="186">
        <f t="shared" si="37"/>
        <v>52550</v>
      </c>
    </row>
    <row r="536" spans="2:18">
      <c r="B536" s="190">
        <f t="shared" si="35"/>
        <v>135</v>
      </c>
      <c r="C536" s="160"/>
      <c r="D536" s="142"/>
      <c r="E536" s="142"/>
      <c r="F536" s="142" t="s">
        <v>203</v>
      </c>
      <c r="G536" s="217" t="s">
        <v>251</v>
      </c>
      <c r="H536" s="393">
        <f>3180+6120</f>
        <v>9300</v>
      </c>
      <c r="I536" s="163"/>
      <c r="J536" s="159"/>
      <c r="K536" s="163"/>
      <c r="L536" s="186">
        <f t="shared" si="36"/>
        <v>9300</v>
      </c>
      <c r="N536" s="393"/>
      <c r="O536" s="163"/>
      <c r="P536" s="159"/>
      <c r="Q536" s="163"/>
      <c r="R536" s="186">
        <f t="shared" si="37"/>
        <v>9300</v>
      </c>
    </row>
    <row r="537" spans="2:18">
      <c r="B537" s="190">
        <f t="shared" si="35"/>
        <v>136</v>
      </c>
      <c r="C537" s="160"/>
      <c r="D537" s="142"/>
      <c r="E537" s="164"/>
      <c r="F537" s="142" t="s">
        <v>217</v>
      </c>
      <c r="G537" s="217" t="s">
        <v>266</v>
      </c>
      <c r="H537" s="399">
        <v>150</v>
      </c>
      <c r="I537" s="346"/>
      <c r="J537" s="159"/>
      <c r="K537" s="346"/>
      <c r="L537" s="186">
        <f t="shared" si="36"/>
        <v>150</v>
      </c>
      <c r="N537" s="399"/>
      <c r="O537" s="346"/>
      <c r="P537" s="159"/>
      <c r="Q537" s="346"/>
      <c r="R537" s="186">
        <f t="shared" si="37"/>
        <v>150</v>
      </c>
    </row>
    <row r="538" spans="2:18">
      <c r="B538" s="190">
        <f t="shared" si="35"/>
        <v>137</v>
      </c>
      <c r="C538" s="160"/>
      <c r="D538" s="142"/>
      <c r="E538" s="164"/>
      <c r="F538" s="142" t="s">
        <v>218</v>
      </c>
      <c r="G538" s="217" t="s">
        <v>366</v>
      </c>
      <c r="H538" s="393">
        <v>6500</v>
      </c>
      <c r="I538" s="163"/>
      <c r="J538" s="159"/>
      <c r="K538" s="163"/>
      <c r="L538" s="186">
        <f t="shared" si="36"/>
        <v>6500</v>
      </c>
      <c r="N538" s="393"/>
      <c r="O538" s="163"/>
      <c r="P538" s="159"/>
      <c r="Q538" s="163"/>
      <c r="R538" s="186">
        <f t="shared" si="37"/>
        <v>6500</v>
      </c>
    </row>
    <row r="539" spans="2:18">
      <c r="B539" s="190">
        <f t="shared" si="35"/>
        <v>138</v>
      </c>
      <c r="C539" s="160"/>
      <c r="D539" s="142"/>
      <c r="E539" s="164"/>
      <c r="F539" s="142" t="s">
        <v>219</v>
      </c>
      <c r="G539" s="217" t="s">
        <v>252</v>
      </c>
      <c r="H539" s="393">
        <v>6530</v>
      </c>
      <c r="I539" s="163"/>
      <c r="J539" s="159"/>
      <c r="K539" s="163"/>
      <c r="L539" s="186">
        <f t="shared" si="36"/>
        <v>6530</v>
      </c>
      <c r="N539" s="393"/>
      <c r="O539" s="163"/>
      <c r="P539" s="159"/>
      <c r="Q539" s="163"/>
      <c r="R539" s="186">
        <f t="shared" si="37"/>
        <v>6530</v>
      </c>
    </row>
    <row r="540" spans="2:18">
      <c r="B540" s="190">
        <f t="shared" si="35"/>
        <v>139</v>
      </c>
      <c r="C540" s="160"/>
      <c r="D540" s="142"/>
      <c r="E540" s="164"/>
      <c r="F540" s="142"/>
      <c r="G540" s="225"/>
      <c r="H540" s="404"/>
      <c r="I540" s="163"/>
      <c r="J540" s="159"/>
      <c r="K540" s="163"/>
      <c r="L540" s="186"/>
      <c r="N540" s="404"/>
      <c r="O540" s="163"/>
      <c r="P540" s="159"/>
      <c r="Q540" s="163"/>
      <c r="R540" s="186"/>
    </row>
    <row r="541" spans="2:18">
      <c r="B541" s="190">
        <f t="shared" si="35"/>
        <v>140</v>
      </c>
      <c r="C541" s="160"/>
      <c r="D541" s="142"/>
      <c r="E541" s="164"/>
      <c r="F541" s="142" t="s">
        <v>220</v>
      </c>
      <c r="G541" s="225" t="s">
        <v>555</v>
      </c>
      <c r="H541" s="404">
        <v>32548</v>
      </c>
      <c r="I541" s="163"/>
      <c r="J541" s="159"/>
      <c r="K541" s="163"/>
      <c r="L541" s="185">
        <f>H541+J541</f>
        <v>32548</v>
      </c>
      <c r="N541" s="404"/>
      <c r="O541" s="163"/>
      <c r="P541" s="159"/>
      <c r="Q541" s="163"/>
      <c r="R541" s="185">
        <f t="shared" si="37"/>
        <v>32548</v>
      </c>
    </row>
    <row r="542" spans="2:18">
      <c r="B542" s="190">
        <f t="shared" si="35"/>
        <v>141</v>
      </c>
      <c r="C542" s="160"/>
      <c r="D542" s="142"/>
      <c r="E542" s="164"/>
      <c r="F542" s="142" t="s">
        <v>220</v>
      </c>
      <c r="G542" s="225" t="s">
        <v>556</v>
      </c>
      <c r="H542" s="404">
        <v>42452</v>
      </c>
      <c r="I542" s="163"/>
      <c r="J542" s="159"/>
      <c r="K542" s="163"/>
      <c r="L542" s="185">
        <f>H542+J542</f>
        <v>42452</v>
      </c>
      <c r="N542" s="404"/>
      <c r="O542" s="163"/>
      <c r="P542" s="159"/>
      <c r="Q542" s="163"/>
      <c r="R542" s="185">
        <f t="shared" si="37"/>
        <v>42452</v>
      </c>
    </row>
    <row r="543" spans="2:18">
      <c r="B543" s="190">
        <f t="shared" si="35"/>
        <v>142</v>
      </c>
      <c r="C543" s="160"/>
      <c r="D543" s="142"/>
      <c r="E543" s="164"/>
      <c r="F543" s="142" t="s">
        <v>220</v>
      </c>
      <c r="G543" s="225" t="s">
        <v>557</v>
      </c>
      <c r="H543" s="404">
        <v>58020</v>
      </c>
      <c r="I543" s="163"/>
      <c r="J543" s="159"/>
      <c r="K543" s="163"/>
      <c r="L543" s="185">
        <f>H543+J543</f>
        <v>58020</v>
      </c>
      <c r="N543" s="404"/>
      <c r="O543" s="163"/>
      <c r="P543" s="159"/>
      <c r="Q543" s="163"/>
      <c r="R543" s="185">
        <f t="shared" si="37"/>
        <v>58020</v>
      </c>
    </row>
    <row r="544" spans="2:18">
      <c r="B544" s="190">
        <f t="shared" si="35"/>
        <v>143</v>
      </c>
      <c r="C544" s="160"/>
      <c r="D544" s="142"/>
      <c r="E544" s="164"/>
      <c r="F544" s="142"/>
      <c r="G544" s="225"/>
      <c r="H544" s="404"/>
      <c r="I544" s="163"/>
      <c r="J544" s="159"/>
      <c r="K544" s="163"/>
      <c r="L544" s="186"/>
      <c r="N544" s="404"/>
      <c r="O544" s="163"/>
      <c r="P544" s="159"/>
      <c r="Q544" s="163"/>
      <c r="R544" s="186"/>
    </row>
    <row r="545" spans="2:18">
      <c r="B545" s="190">
        <f t="shared" si="35"/>
        <v>144</v>
      </c>
      <c r="C545" s="160"/>
      <c r="D545" s="142"/>
      <c r="E545" s="164" t="s">
        <v>305</v>
      </c>
      <c r="F545" s="142" t="s">
        <v>340</v>
      </c>
      <c r="G545" s="217" t="s">
        <v>456</v>
      </c>
      <c r="H545" s="404"/>
      <c r="I545" s="163"/>
      <c r="J545" s="159">
        <v>8783</v>
      </c>
      <c r="K545" s="163"/>
      <c r="L545" s="186">
        <f>H545+J545</f>
        <v>8783</v>
      </c>
      <c r="N545" s="404"/>
      <c r="O545" s="163"/>
      <c r="P545" s="159"/>
      <c r="Q545" s="163"/>
      <c r="R545" s="186">
        <f t="shared" si="37"/>
        <v>8783</v>
      </c>
    </row>
    <row r="546" spans="2:18">
      <c r="B546" s="190">
        <f>B545+1</f>
        <v>145</v>
      </c>
      <c r="C546" s="160"/>
      <c r="D546" s="142"/>
      <c r="E546" s="164" t="s">
        <v>305</v>
      </c>
      <c r="F546" s="142" t="s">
        <v>340</v>
      </c>
      <c r="G546" s="217" t="s">
        <v>457</v>
      </c>
      <c r="H546" s="404"/>
      <c r="I546" s="163"/>
      <c r="J546" s="159">
        <v>27710</v>
      </c>
      <c r="K546" s="163"/>
      <c r="L546" s="186">
        <f>H546+J546</f>
        <v>27710</v>
      </c>
      <c r="N546" s="404"/>
      <c r="O546" s="163"/>
      <c r="P546" s="159"/>
      <c r="Q546" s="163"/>
      <c r="R546" s="186">
        <f t="shared" si="37"/>
        <v>27710</v>
      </c>
    </row>
    <row r="547" spans="2:18">
      <c r="B547" s="190">
        <f>B546+1</f>
        <v>146</v>
      </c>
      <c r="C547" s="160"/>
      <c r="D547" s="142"/>
      <c r="E547" s="164" t="s">
        <v>305</v>
      </c>
      <c r="F547" s="142" t="s">
        <v>340</v>
      </c>
      <c r="G547" s="217" t="s">
        <v>759</v>
      </c>
      <c r="H547" s="404"/>
      <c r="I547" s="163"/>
      <c r="J547" s="159">
        <v>50000</v>
      </c>
      <c r="K547" s="163"/>
      <c r="L547" s="186">
        <f>H547+J547</f>
        <v>50000</v>
      </c>
      <c r="N547" s="404"/>
      <c r="O547" s="163"/>
      <c r="P547" s="159"/>
      <c r="Q547" s="163"/>
      <c r="R547" s="186">
        <f t="shared" si="37"/>
        <v>50000</v>
      </c>
    </row>
    <row r="548" spans="2:18">
      <c r="B548" s="190">
        <f>B547+1</f>
        <v>147</v>
      </c>
      <c r="C548" s="160"/>
      <c r="D548" s="142"/>
      <c r="E548" s="164"/>
      <c r="F548" s="142"/>
      <c r="G548" s="225"/>
      <c r="H548" s="404"/>
      <c r="I548" s="163"/>
      <c r="J548" s="157"/>
      <c r="K548" s="163"/>
      <c r="L548" s="186"/>
      <c r="N548" s="404"/>
      <c r="O548" s="163"/>
      <c r="P548" s="157"/>
      <c r="Q548" s="163"/>
      <c r="R548" s="186"/>
    </row>
    <row r="549" spans="2:18" ht="15.75">
      <c r="B549" s="190">
        <f>B548+1</f>
        <v>148</v>
      </c>
      <c r="C549" s="22">
        <v>2</v>
      </c>
      <c r="D549" s="137" t="s">
        <v>108</v>
      </c>
      <c r="E549" s="23"/>
      <c r="F549" s="23"/>
      <c r="G549" s="218"/>
      <c r="H549" s="432">
        <f>H550+H558+H572+H586+H600+H616+H629+H644+H657+H677+H671</f>
        <v>5862898</v>
      </c>
      <c r="I549" s="117"/>
      <c r="J549" s="499">
        <f>J550+J558+J572+J586+J600+J616+J629+J644+J657+J673+J674+J675</f>
        <v>177382</v>
      </c>
      <c r="K549" s="117"/>
      <c r="L549" s="389">
        <f t="shared" ref="L549:L612" si="38">H549+J549</f>
        <v>6040280</v>
      </c>
      <c r="N549" s="432">
        <f>N550+N558+N572+N586+N600+N616+N629+N644+N657+N677</f>
        <v>0</v>
      </c>
      <c r="O549" s="117"/>
      <c r="P549" s="499">
        <f>P550+P558+P572+P586+P600+P616+P629+P644+P657+P673+P674+P675</f>
        <v>0</v>
      </c>
      <c r="Q549" s="117"/>
      <c r="R549" s="388">
        <f t="shared" si="37"/>
        <v>6040280</v>
      </c>
    </row>
    <row r="550" spans="2:18" ht="15">
      <c r="B550" s="190">
        <f>B549+1</f>
        <v>149</v>
      </c>
      <c r="C550" s="160"/>
      <c r="D550" s="170" t="s">
        <v>4</v>
      </c>
      <c r="E550" s="165" t="s">
        <v>450</v>
      </c>
      <c r="F550" s="165" t="s">
        <v>249</v>
      </c>
      <c r="G550" s="267"/>
      <c r="H550" s="452">
        <f>H551+H552+H553</f>
        <v>84756</v>
      </c>
      <c r="I550" s="348"/>
      <c r="J550" s="456">
        <f>SUM(J551:J557)</f>
        <v>0</v>
      </c>
      <c r="K550" s="348"/>
      <c r="L550" s="349">
        <f t="shared" si="38"/>
        <v>84756</v>
      </c>
      <c r="N550" s="452"/>
      <c r="O550" s="348"/>
      <c r="P550" s="456"/>
      <c r="Q550" s="348"/>
      <c r="R550" s="349">
        <f t="shared" si="37"/>
        <v>84756</v>
      </c>
    </row>
    <row r="551" spans="2:18">
      <c r="B551" s="190">
        <f t="shared" ref="B551:B564" si="39">B550+1</f>
        <v>150</v>
      </c>
      <c r="C551" s="160"/>
      <c r="D551" s="161"/>
      <c r="E551" s="161"/>
      <c r="F551" s="161" t="s">
        <v>214</v>
      </c>
      <c r="G551" s="225" t="s">
        <v>545</v>
      </c>
      <c r="H551" s="460">
        <v>47650</v>
      </c>
      <c r="I551" s="353"/>
      <c r="J551" s="419"/>
      <c r="K551" s="353"/>
      <c r="L551" s="185">
        <f t="shared" si="38"/>
        <v>47650</v>
      </c>
      <c r="N551" s="460"/>
      <c r="O551" s="353"/>
      <c r="P551" s="419"/>
      <c r="Q551" s="353"/>
      <c r="R551" s="185">
        <f t="shared" si="37"/>
        <v>47650</v>
      </c>
    </row>
    <row r="552" spans="2:18">
      <c r="B552" s="190">
        <f t="shared" si="39"/>
        <v>151</v>
      </c>
      <c r="C552" s="160"/>
      <c r="D552" s="161"/>
      <c r="E552" s="161"/>
      <c r="F552" s="161" t="s">
        <v>215</v>
      </c>
      <c r="G552" s="225" t="s">
        <v>264</v>
      </c>
      <c r="H552" s="460">
        <v>16652</v>
      </c>
      <c r="I552" s="353"/>
      <c r="J552" s="419"/>
      <c r="K552" s="353"/>
      <c r="L552" s="185">
        <f t="shared" si="38"/>
        <v>16652</v>
      </c>
      <c r="N552" s="460"/>
      <c r="O552" s="353"/>
      <c r="P552" s="419"/>
      <c r="Q552" s="353"/>
      <c r="R552" s="185">
        <f t="shared" si="37"/>
        <v>16652</v>
      </c>
    </row>
    <row r="553" spans="2:18">
      <c r="B553" s="190">
        <f t="shared" si="39"/>
        <v>152</v>
      </c>
      <c r="C553" s="160"/>
      <c r="D553" s="161"/>
      <c r="E553" s="161"/>
      <c r="F553" s="161" t="s">
        <v>221</v>
      </c>
      <c r="G553" s="225" t="s">
        <v>360</v>
      </c>
      <c r="H553" s="460">
        <f>H554+H555+H556+H557</f>
        <v>20454</v>
      </c>
      <c r="I553" s="353"/>
      <c r="J553" s="419"/>
      <c r="K553" s="353"/>
      <c r="L553" s="185">
        <f t="shared" si="38"/>
        <v>20454</v>
      </c>
      <c r="N553" s="460"/>
      <c r="O553" s="353"/>
      <c r="P553" s="419"/>
      <c r="Q553" s="353"/>
      <c r="R553" s="185">
        <f t="shared" si="37"/>
        <v>20454</v>
      </c>
    </row>
    <row r="554" spans="2:18">
      <c r="B554" s="190">
        <f t="shared" si="39"/>
        <v>153</v>
      </c>
      <c r="C554" s="160"/>
      <c r="D554" s="161"/>
      <c r="E554" s="161"/>
      <c r="F554" s="142" t="s">
        <v>202</v>
      </c>
      <c r="G554" s="217" t="s">
        <v>250</v>
      </c>
      <c r="H554" s="418">
        <v>9389</v>
      </c>
      <c r="I554" s="353"/>
      <c r="J554" s="419"/>
      <c r="K554" s="353"/>
      <c r="L554" s="186">
        <f t="shared" si="38"/>
        <v>9389</v>
      </c>
      <c r="N554" s="418"/>
      <c r="O554" s="353"/>
      <c r="P554" s="419"/>
      <c r="Q554" s="353"/>
      <c r="R554" s="186">
        <f t="shared" si="37"/>
        <v>9389</v>
      </c>
    </row>
    <row r="555" spans="2:18">
      <c r="B555" s="190">
        <f t="shared" si="39"/>
        <v>154</v>
      </c>
      <c r="C555" s="160"/>
      <c r="D555" s="161"/>
      <c r="E555" s="161"/>
      <c r="F555" s="142" t="s">
        <v>203</v>
      </c>
      <c r="G555" s="217" t="s">
        <v>251</v>
      </c>
      <c r="H555" s="418">
        <v>8025</v>
      </c>
      <c r="I555" s="353"/>
      <c r="J555" s="419"/>
      <c r="K555" s="353"/>
      <c r="L555" s="186">
        <f t="shared" si="38"/>
        <v>8025</v>
      </c>
      <c r="N555" s="418"/>
      <c r="O555" s="353"/>
      <c r="P555" s="419"/>
      <c r="Q555" s="353"/>
      <c r="R555" s="186">
        <f t="shared" si="37"/>
        <v>8025</v>
      </c>
    </row>
    <row r="556" spans="2:18">
      <c r="B556" s="190">
        <f t="shared" si="39"/>
        <v>155</v>
      </c>
      <c r="C556" s="160"/>
      <c r="D556" s="161"/>
      <c r="E556" s="161"/>
      <c r="F556" s="142" t="s">
        <v>219</v>
      </c>
      <c r="G556" s="217" t="s">
        <v>252</v>
      </c>
      <c r="H556" s="418">
        <v>2240</v>
      </c>
      <c r="I556" s="353"/>
      <c r="J556" s="419"/>
      <c r="K556" s="353"/>
      <c r="L556" s="186">
        <f t="shared" si="38"/>
        <v>2240</v>
      </c>
      <c r="N556" s="418"/>
      <c r="O556" s="353"/>
      <c r="P556" s="419"/>
      <c r="Q556" s="353"/>
      <c r="R556" s="186">
        <f t="shared" si="37"/>
        <v>2240</v>
      </c>
    </row>
    <row r="557" spans="2:18">
      <c r="B557" s="190">
        <f t="shared" si="39"/>
        <v>156</v>
      </c>
      <c r="C557" s="160"/>
      <c r="D557" s="161"/>
      <c r="E557" s="161"/>
      <c r="F557" s="142" t="s">
        <v>221</v>
      </c>
      <c r="G557" s="217" t="s">
        <v>253</v>
      </c>
      <c r="H557" s="418">
        <v>800</v>
      </c>
      <c r="I557" s="353"/>
      <c r="J557" s="419"/>
      <c r="K557" s="353"/>
      <c r="L557" s="186">
        <f t="shared" si="38"/>
        <v>800</v>
      </c>
      <c r="N557" s="418"/>
      <c r="O557" s="353"/>
      <c r="P557" s="419"/>
      <c r="Q557" s="353"/>
      <c r="R557" s="186">
        <f t="shared" si="37"/>
        <v>800</v>
      </c>
    </row>
    <row r="558" spans="2:18" ht="15">
      <c r="B558" s="190">
        <f t="shared" si="39"/>
        <v>157</v>
      </c>
      <c r="C558" s="81"/>
      <c r="D558" s="298">
        <v>2</v>
      </c>
      <c r="E558" s="298" t="s">
        <v>450</v>
      </c>
      <c r="F558" s="298" t="s">
        <v>385</v>
      </c>
      <c r="G558" s="299"/>
      <c r="H558" s="454">
        <f>H559+H560+H561+H570+H571</f>
        <v>971134</v>
      </c>
      <c r="I558" s="350"/>
      <c r="J558" s="820"/>
      <c r="K558" s="350"/>
      <c r="L558" s="821">
        <f t="shared" si="38"/>
        <v>971134</v>
      </c>
      <c r="N558" s="454"/>
      <c r="O558" s="350"/>
      <c r="P558" s="820"/>
      <c r="Q558" s="350"/>
      <c r="R558" s="349">
        <f t="shared" si="37"/>
        <v>971134</v>
      </c>
    </row>
    <row r="559" spans="2:18">
      <c r="B559" s="190">
        <f t="shared" si="39"/>
        <v>158</v>
      </c>
      <c r="C559" s="160"/>
      <c r="D559" s="142"/>
      <c r="E559" s="161"/>
      <c r="F559" s="161" t="s">
        <v>214</v>
      </c>
      <c r="G559" s="225" t="s">
        <v>545</v>
      </c>
      <c r="H559" s="460">
        <v>525800</v>
      </c>
      <c r="I559" s="353"/>
      <c r="J559" s="419"/>
      <c r="K559" s="353"/>
      <c r="L559" s="185">
        <f t="shared" si="38"/>
        <v>525800</v>
      </c>
      <c r="N559" s="460"/>
      <c r="O559" s="353"/>
      <c r="P559" s="419"/>
      <c r="Q559" s="353"/>
      <c r="R559" s="185">
        <f t="shared" si="37"/>
        <v>525800</v>
      </c>
    </row>
    <row r="560" spans="2:18">
      <c r="B560" s="190">
        <f t="shared" si="39"/>
        <v>159</v>
      </c>
      <c r="C560" s="160"/>
      <c r="D560" s="142"/>
      <c r="E560" s="161"/>
      <c r="F560" s="161" t="s">
        <v>215</v>
      </c>
      <c r="G560" s="225" t="s">
        <v>264</v>
      </c>
      <c r="H560" s="460">
        <v>184049</v>
      </c>
      <c r="I560" s="353"/>
      <c r="J560" s="419"/>
      <c r="K560" s="353"/>
      <c r="L560" s="185">
        <f t="shared" si="38"/>
        <v>184049</v>
      </c>
      <c r="N560" s="460"/>
      <c r="O560" s="353"/>
      <c r="P560" s="419"/>
      <c r="Q560" s="353"/>
      <c r="R560" s="185">
        <f t="shared" si="37"/>
        <v>184049</v>
      </c>
    </row>
    <row r="561" spans="2:18">
      <c r="B561" s="190">
        <f t="shared" si="39"/>
        <v>160</v>
      </c>
      <c r="C561" s="160"/>
      <c r="D561" s="142"/>
      <c r="E561" s="161"/>
      <c r="F561" s="161" t="s">
        <v>221</v>
      </c>
      <c r="G561" s="225" t="s">
        <v>360</v>
      </c>
      <c r="H561" s="460">
        <f>H562+H563+H564+H565+H566+H567+H568+H569</f>
        <v>220285</v>
      </c>
      <c r="I561" s="353"/>
      <c r="J561" s="419"/>
      <c r="K561" s="353"/>
      <c r="L561" s="185">
        <f t="shared" si="38"/>
        <v>220285</v>
      </c>
      <c r="N561" s="460"/>
      <c r="O561" s="353"/>
      <c r="P561" s="419"/>
      <c r="Q561" s="353"/>
      <c r="R561" s="185">
        <f t="shared" si="37"/>
        <v>220285</v>
      </c>
    </row>
    <row r="562" spans="2:18">
      <c r="B562" s="190">
        <f t="shared" si="39"/>
        <v>161</v>
      </c>
      <c r="C562" s="141"/>
      <c r="D562" s="142"/>
      <c r="E562" s="142"/>
      <c r="F562" s="142" t="s">
        <v>216</v>
      </c>
      <c r="G562" s="217" t="s">
        <v>260</v>
      </c>
      <c r="H562" s="418">
        <v>40</v>
      </c>
      <c r="I562" s="355"/>
      <c r="J562" s="469"/>
      <c r="K562" s="355"/>
      <c r="L562" s="186">
        <f t="shared" si="38"/>
        <v>40</v>
      </c>
      <c r="N562" s="418"/>
      <c r="O562" s="355"/>
      <c r="P562" s="469"/>
      <c r="Q562" s="355"/>
      <c r="R562" s="186">
        <f t="shared" si="37"/>
        <v>40</v>
      </c>
    </row>
    <row r="563" spans="2:18">
      <c r="B563" s="190">
        <f t="shared" si="39"/>
        <v>162</v>
      </c>
      <c r="C563" s="141"/>
      <c r="D563" s="142"/>
      <c r="E563" s="142"/>
      <c r="F563" s="142" t="s">
        <v>202</v>
      </c>
      <c r="G563" s="217" t="s">
        <v>335</v>
      </c>
      <c r="H563" s="418">
        <v>135161</v>
      </c>
      <c r="I563" s="355"/>
      <c r="J563" s="469"/>
      <c r="K563" s="355"/>
      <c r="L563" s="186">
        <f t="shared" si="38"/>
        <v>135161</v>
      </c>
      <c r="N563" s="418"/>
      <c r="O563" s="355"/>
      <c r="P563" s="469"/>
      <c r="Q563" s="355"/>
      <c r="R563" s="186">
        <f t="shared" si="37"/>
        <v>135161</v>
      </c>
    </row>
    <row r="564" spans="2:18">
      <c r="B564" s="190">
        <f t="shared" si="39"/>
        <v>163</v>
      </c>
      <c r="C564" s="141"/>
      <c r="D564" s="142"/>
      <c r="E564" s="142"/>
      <c r="F564" s="142" t="s">
        <v>203</v>
      </c>
      <c r="G564" s="217" t="s">
        <v>251</v>
      </c>
      <c r="H564" s="418">
        <v>36260</v>
      </c>
      <c r="I564" s="355"/>
      <c r="J564" s="469"/>
      <c r="K564" s="355"/>
      <c r="L564" s="186">
        <f t="shared" si="38"/>
        <v>36260</v>
      </c>
      <c r="N564" s="418"/>
      <c r="O564" s="355"/>
      <c r="P564" s="469"/>
      <c r="Q564" s="355"/>
      <c r="R564" s="186">
        <f t="shared" si="37"/>
        <v>36260</v>
      </c>
    </row>
    <row r="565" spans="2:18">
      <c r="B565" s="190">
        <f>B564+1</f>
        <v>164</v>
      </c>
      <c r="C565" s="160"/>
      <c r="D565" s="142"/>
      <c r="E565" s="164"/>
      <c r="F565" s="142" t="s">
        <v>204</v>
      </c>
      <c r="G565" s="217" t="s">
        <v>386</v>
      </c>
      <c r="H565" s="418">
        <v>26</v>
      </c>
      <c r="I565" s="353"/>
      <c r="J565" s="419"/>
      <c r="K565" s="353"/>
      <c r="L565" s="186">
        <f t="shared" si="38"/>
        <v>26</v>
      </c>
      <c r="N565" s="418"/>
      <c r="O565" s="353"/>
      <c r="P565" s="419"/>
      <c r="Q565" s="353"/>
      <c r="R565" s="186">
        <f t="shared" si="37"/>
        <v>26</v>
      </c>
    </row>
    <row r="566" spans="2:18">
      <c r="B566" s="190">
        <f>B565+1</f>
        <v>165</v>
      </c>
      <c r="C566" s="81"/>
      <c r="D566" s="142"/>
      <c r="E566" s="164"/>
      <c r="F566" s="142" t="s">
        <v>217</v>
      </c>
      <c r="G566" s="217" t="s">
        <v>266</v>
      </c>
      <c r="H566" s="418">
        <v>6030</v>
      </c>
      <c r="I566" s="355"/>
      <c r="J566" s="469"/>
      <c r="K566" s="355"/>
      <c r="L566" s="186">
        <f t="shared" si="38"/>
        <v>6030</v>
      </c>
      <c r="N566" s="418"/>
      <c r="O566" s="355"/>
      <c r="P566" s="469"/>
      <c r="Q566" s="355"/>
      <c r="R566" s="186">
        <f t="shared" si="37"/>
        <v>6030</v>
      </c>
    </row>
    <row r="567" spans="2:18">
      <c r="B567" s="190">
        <f>B566+1</f>
        <v>166</v>
      </c>
      <c r="C567" s="141"/>
      <c r="D567" s="142"/>
      <c r="E567" s="164"/>
      <c r="F567" s="142" t="s">
        <v>219</v>
      </c>
      <c r="G567" s="217" t="s">
        <v>252</v>
      </c>
      <c r="H567" s="418">
        <v>30560</v>
      </c>
      <c r="I567" s="355"/>
      <c r="J567" s="469"/>
      <c r="K567" s="355"/>
      <c r="L567" s="186">
        <f t="shared" si="38"/>
        <v>30560</v>
      </c>
      <c r="N567" s="418"/>
      <c r="O567" s="355"/>
      <c r="P567" s="469"/>
      <c r="Q567" s="355"/>
      <c r="R567" s="186">
        <f t="shared" si="37"/>
        <v>30560</v>
      </c>
    </row>
    <row r="568" spans="2:18">
      <c r="B568" s="190">
        <f>B567+1</f>
        <v>167</v>
      </c>
      <c r="C568" s="160"/>
      <c r="D568" s="142"/>
      <c r="E568" s="161"/>
      <c r="F568" s="142" t="s">
        <v>221</v>
      </c>
      <c r="G568" s="217" t="s">
        <v>253</v>
      </c>
      <c r="H568" s="474">
        <v>11116</v>
      </c>
      <c r="I568" s="353"/>
      <c r="J568" s="419"/>
      <c r="K568" s="353"/>
      <c r="L568" s="186">
        <f t="shared" si="38"/>
        <v>11116</v>
      </c>
      <c r="N568" s="474"/>
      <c r="O568" s="353"/>
      <c r="P568" s="419"/>
      <c r="Q568" s="353"/>
      <c r="R568" s="186">
        <f t="shared" si="37"/>
        <v>11116</v>
      </c>
    </row>
    <row r="569" spans="2:18">
      <c r="B569" s="190">
        <f>B568+1</f>
        <v>168</v>
      </c>
      <c r="C569" s="160"/>
      <c r="D569" s="142"/>
      <c r="E569" s="164"/>
      <c r="F569" s="142" t="s">
        <v>221</v>
      </c>
      <c r="G569" s="217" t="s">
        <v>543</v>
      </c>
      <c r="H569" s="474">
        <v>1092</v>
      </c>
      <c r="I569" s="353"/>
      <c r="J569" s="419"/>
      <c r="K569" s="353"/>
      <c r="L569" s="186">
        <f t="shared" si="38"/>
        <v>1092</v>
      </c>
      <c r="N569" s="474"/>
      <c r="O569" s="353"/>
      <c r="P569" s="419"/>
      <c r="Q569" s="353"/>
      <c r="R569" s="186">
        <f t="shared" si="37"/>
        <v>1092</v>
      </c>
    </row>
    <row r="570" spans="2:18">
      <c r="B570" s="190">
        <f t="shared" ref="B570:B615" si="40">B569+1</f>
        <v>169</v>
      </c>
      <c r="C570" s="160"/>
      <c r="D570" s="142"/>
      <c r="E570" s="287"/>
      <c r="F570" s="339" t="s">
        <v>221</v>
      </c>
      <c r="G570" s="340" t="s">
        <v>444</v>
      </c>
      <c r="H570" s="475">
        <v>40000</v>
      </c>
      <c r="I570" s="355"/>
      <c r="J570" s="469"/>
      <c r="K570" s="355"/>
      <c r="L570" s="186">
        <f t="shared" si="38"/>
        <v>40000</v>
      </c>
      <c r="N570" s="475"/>
      <c r="O570" s="355"/>
      <c r="P570" s="469"/>
      <c r="Q570" s="355"/>
      <c r="R570" s="185">
        <f t="shared" si="37"/>
        <v>40000</v>
      </c>
    </row>
    <row r="571" spans="2:18">
      <c r="B571" s="190">
        <f t="shared" si="40"/>
        <v>170</v>
      </c>
      <c r="C571" s="141"/>
      <c r="D571" s="142"/>
      <c r="E571" s="483"/>
      <c r="F571" s="314" t="s">
        <v>220</v>
      </c>
      <c r="G571" s="229" t="s">
        <v>387</v>
      </c>
      <c r="H571" s="460">
        <v>1000</v>
      </c>
      <c r="I571" s="357"/>
      <c r="J571" s="464"/>
      <c r="K571" s="357"/>
      <c r="L571" s="292">
        <f t="shared" si="38"/>
        <v>1000</v>
      </c>
      <c r="N571" s="460"/>
      <c r="O571" s="357"/>
      <c r="P571" s="464"/>
      <c r="Q571" s="357"/>
      <c r="R571" s="185">
        <f t="shared" si="37"/>
        <v>1000</v>
      </c>
    </row>
    <row r="572" spans="2:18" ht="15">
      <c r="B572" s="190">
        <f t="shared" si="40"/>
        <v>171</v>
      </c>
      <c r="C572" s="160"/>
      <c r="D572" s="293" t="s">
        <v>6</v>
      </c>
      <c r="E572" s="298" t="s">
        <v>450</v>
      </c>
      <c r="F572" s="298" t="s">
        <v>388</v>
      </c>
      <c r="G572" s="299"/>
      <c r="H572" s="454">
        <f>H573+H574+H575+H583+H584+H585</f>
        <v>1192064</v>
      </c>
      <c r="I572" s="351"/>
      <c r="J572" s="471"/>
      <c r="K572" s="351"/>
      <c r="L572" s="352">
        <f t="shared" si="38"/>
        <v>1192064</v>
      </c>
      <c r="N572" s="454"/>
      <c r="O572" s="351"/>
      <c r="P572" s="471"/>
      <c r="Q572" s="351"/>
      <c r="R572" s="349">
        <f t="shared" si="37"/>
        <v>1192064</v>
      </c>
    </row>
    <row r="573" spans="2:18">
      <c r="B573" s="190">
        <f t="shared" si="40"/>
        <v>172</v>
      </c>
      <c r="C573" s="160"/>
      <c r="D573" s="161"/>
      <c r="E573" s="161"/>
      <c r="F573" s="161" t="s">
        <v>214</v>
      </c>
      <c r="G573" s="225" t="s">
        <v>545</v>
      </c>
      <c r="H573" s="460">
        <v>691376</v>
      </c>
      <c r="I573" s="353"/>
      <c r="J573" s="419"/>
      <c r="K573" s="353"/>
      <c r="L573" s="185">
        <f t="shared" si="38"/>
        <v>691376</v>
      </c>
      <c r="N573" s="460"/>
      <c r="O573" s="353"/>
      <c r="P573" s="419"/>
      <c r="Q573" s="353"/>
      <c r="R573" s="185">
        <f t="shared" si="37"/>
        <v>691376</v>
      </c>
    </row>
    <row r="574" spans="2:18">
      <c r="B574" s="190">
        <f t="shared" si="40"/>
        <v>173</v>
      </c>
      <c r="C574" s="160"/>
      <c r="D574" s="161"/>
      <c r="E574" s="161"/>
      <c r="F574" s="161" t="s">
        <v>215</v>
      </c>
      <c r="G574" s="225" t="s">
        <v>264</v>
      </c>
      <c r="H574" s="460">
        <v>241816</v>
      </c>
      <c r="I574" s="353"/>
      <c r="J574" s="419"/>
      <c r="K574" s="353"/>
      <c r="L574" s="185">
        <f t="shared" si="38"/>
        <v>241816</v>
      </c>
      <c r="N574" s="460"/>
      <c r="O574" s="353"/>
      <c r="P574" s="419"/>
      <c r="Q574" s="353"/>
      <c r="R574" s="185">
        <f t="shared" si="37"/>
        <v>241816</v>
      </c>
    </row>
    <row r="575" spans="2:18">
      <c r="B575" s="190">
        <f t="shared" si="40"/>
        <v>174</v>
      </c>
      <c r="C575" s="141"/>
      <c r="D575" s="142"/>
      <c r="E575" s="142"/>
      <c r="F575" s="161" t="s">
        <v>221</v>
      </c>
      <c r="G575" s="225" t="s">
        <v>360</v>
      </c>
      <c r="H575" s="460">
        <f>H576+H577+H578+H579+H580+H581+H582</f>
        <v>234801</v>
      </c>
      <c r="I575" s="355"/>
      <c r="J575" s="469"/>
      <c r="K575" s="355"/>
      <c r="L575" s="185">
        <f t="shared" si="38"/>
        <v>234801</v>
      </c>
      <c r="N575" s="460"/>
      <c r="O575" s="355"/>
      <c r="P575" s="469"/>
      <c r="Q575" s="355"/>
      <c r="R575" s="185">
        <f t="shared" si="37"/>
        <v>234801</v>
      </c>
    </row>
    <row r="576" spans="2:18">
      <c r="B576" s="190">
        <f t="shared" si="40"/>
        <v>175</v>
      </c>
      <c r="C576" s="141"/>
      <c r="D576" s="142"/>
      <c r="E576" s="142"/>
      <c r="F576" s="142" t="s">
        <v>216</v>
      </c>
      <c r="G576" s="217" t="s">
        <v>260</v>
      </c>
      <c r="H576" s="418">
        <v>50</v>
      </c>
      <c r="I576" s="355"/>
      <c r="J576" s="469"/>
      <c r="K576" s="355"/>
      <c r="L576" s="186">
        <f t="shared" si="38"/>
        <v>50</v>
      </c>
      <c r="N576" s="418"/>
      <c r="O576" s="355"/>
      <c r="P576" s="469"/>
      <c r="Q576" s="355"/>
      <c r="R576" s="186">
        <f t="shared" si="37"/>
        <v>50</v>
      </c>
    </row>
    <row r="577" spans="2:20">
      <c r="B577" s="190">
        <f t="shared" si="40"/>
        <v>176</v>
      </c>
      <c r="C577" s="141"/>
      <c r="D577" s="142"/>
      <c r="E577" s="142"/>
      <c r="F577" s="142" t="s">
        <v>202</v>
      </c>
      <c r="G577" s="217" t="s">
        <v>335</v>
      </c>
      <c r="H577" s="418">
        <v>127561</v>
      </c>
      <c r="I577" s="355"/>
      <c r="J577" s="469"/>
      <c r="K577" s="355"/>
      <c r="L577" s="186">
        <f t="shared" si="38"/>
        <v>127561</v>
      </c>
      <c r="N577" s="418"/>
      <c r="O577" s="355"/>
      <c r="P577" s="469"/>
      <c r="Q577" s="355"/>
      <c r="R577" s="186">
        <f t="shared" si="37"/>
        <v>127561</v>
      </c>
    </row>
    <row r="578" spans="2:20">
      <c r="B578" s="190">
        <f t="shared" si="40"/>
        <v>177</v>
      </c>
      <c r="C578" s="141"/>
      <c r="D578" s="142"/>
      <c r="E578" s="142"/>
      <c r="F578" s="142" t="s">
        <v>203</v>
      </c>
      <c r="G578" s="217" t="s">
        <v>251</v>
      </c>
      <c r="H578" s="418">
        <v>45270</v>
      </c>
      <c r="I578" s="355"/>
      <c r="J578" s="469"/>
      <c r="K578" s="355"/>
      <c r="L578" s="186">
        <f t="shared" si="38"/>
        <v>45270</v>
      </c>
      <c r="N578" s="418"/>
      <c r="O578" s="355"/>
      <c r="P578" s="469"/>
      <c r="Q578" s="355"/>
      <c r="R578" s="186">
        <f t="shared" si="37"/>
        <v>45270</v>
      </c>
    </row>
    <row r="579" spans="2:20">
      <c r="B579" s="190">
        <f t="shared" si="40"/>
        <v>178</v>
      </c>
      <c r="C579" s="141"/>
      <c r="D579" s="142"/>
      <c r="E579" s="142"/>
      <c r="F579" s="142" t="s">
        <v>217</v>
      </c>
      <c r="G579" s="217" t="s">
        <v>266</v>
      </c>
      <c r="H579" s="418">
        <v>16020</v>
      </c>
      <c r="I579" s="355"/>
      <c r="J579" s="469"/>
      <c r="K579" s="355"/>
      <c r="L579" s="186">
        <f t="shared" si="38"/>
        <v>16020</v>
      </c>
      <c r="N579" s="418"/>
      <c r="O579" s="355"/>
      <c r="P579" s="469"/>
      <c r="Q579" s="355"/>
      <c r="R579" s="186">
        <f t="shared" si="37"/>
        <v>16020</v>
      </c>
    </row>
    <row r="580" spans="2:20">
      <c r="B580" s="190">
        <f t="shared" si="40"/>
        <v>179</v>
      </c>
      <c r="C580" s="141"/>
      <c r="D580" s="142"/>
      <c r="E580" s="142"/>
      <c r="F580" s="142" t="s">
        <v>219</v>
      </c>
      <c r="G580" s="217" t="s">
        <v>252</v>
      </c>
      <c r="H580" s="463">
        <v>32000</v>
      </c>
      <c r="I580" s="357"/>
      <c r="J580" s="464"/>
      <c r="K580" s="357"/>
      <c r="L580" s="187">
        <f t="shared" si="38"/>
        <v>32000</v>
      </c>
      <c r="N580" s="463"/>
      <c r="O580" s="357"/>
      <c r="P580" s="464"/>
      <c r="Q580" s="357"/>
      <c r="R580" s="186">
        <f t="shared" si="37"/>
        <v>32000</v>
      </c>
    </row>
    <row r="581" spans="2:20">
      <c r="B581" s="190">
        <f t="shared" si="40"/>
        <v>180</v>
      </c>
      <c r="C581" s="141"/>
      <c r="D581" s="142"/>
      <c r="E581" s="142"/>
      <c r="F581" s="142" t="s">
        <v>221</v>
      </c>
      <c r="G581" s="217" t="s">
        <v>253</v>
      </c>
      <c r="H581" s="418">
        <v>13000</v>
      </c>
      <c r="I581" s="355"/>
      <c r="J581" s="468"/>
      <c r="K581" s="355"/>
      <c r="L581" s="187">
        <f t="shared" si="38"/>
        <v>13000</v>
      </c>
      <c r="N581" s="418"/>
      <c r="O581" s="355"/>
      <c r="P581" s="468"/>
      <c r="Q581" s="355"/>
      <c r="R581" s="186">
        <f t="shared" si="37"/>
        <v>13000</v>
      </c>
    </row>
    <row r="582" spans="2:20">
      <c r="B582" s="190">
        <f t="shared" si="40"/>
        <v>181</v>
      </c>
      <c r="C582" s="141"/>
      <c r="D582" s="142"/>
      <c r="E582" s="142"/>
      <c r="F582" s="142" t="s">
        <v>221</v>
      </c>
      <c r="G582" s="217" t="s">
        <v>543</v>
      </c>
      <c r="H582" s="418">
        <v>900</v>
      </c>
      <c r="I582" s="357"/>
      <c r="J582" s="464"/>
      <c r="K582" s="357"/>
      <c r="L582" s="187">
        <f t="shared" si="38"/>
        <v>900</v>
      </c>
      <c r="N582" s="418"/>
      <c r="O582" s="357"/>
      <c r="P582" s="464"/>
      <c r="Q582" s="357"/>
      <c r="R582" s="186">
        <f t="shared" si="37"/>
        <v>900</v>
      </c>
    </row>
    <row r="583" spans="2:20">
      <c r="B583" s="190">
        <f t="shared" si="40"/>
        <v>182</v>
      </c>
      <c r="C583" s="141"/>
      <c r="D583" s="142"/>
      <c r="E583" s="142"/>
      <c r="F583" s="161" t="s">
        <v>221</v>
      </c>
      <c r="G583" s="225" t="s">
        <v>444</v>
      </c>
      <c r="H583" s="476">
        <v>16022</v>
      </c>
      <c r="I583" s="371"/>
      <c r="J583" s="467"/>
      <c r="K583" s="358"/>
      <c r="L583" s="292">
        <f t="shared" si="38"/>
        <v>16022</v>
      </c>
      <c r="N583" s="476"/>
      <c r="O583" s="371"/>
      <c r="P583" s="467"/>
      <c r="Q583" s="358"/>
      <c r="R583" s="185">
        <f t="shared" si="37"/>
        <v>16022</v>
      </c>
    </row>
    <row r="584" spans="2:20">
      <c r="B584" s="190">
        <f t="shared" si="40"/>
        <v>183</v>
      </c>
      <c r="C584" s="141"/>
      <c r="D584" s="142"/>
      <c r="E584" s="142"/>
      <c r="F584" s="161" t="s">
        <v>220</v>
      </c>
      <c r="G584" s="225" t="s">
        <v>548</v>
      </c>
      <c r="H584" s="460">
        <v>2100</v>
      </c>
      <c r="I584" s="353"/>
      <c r="J584" s="472"/>
      <c r="K584" s="353"/>
      <c r="L584" s="292">
        <f t="shared" si="38"/>
        <v>2100</v>
      </c>
      <c r="N584" s="460"/>
      <c r="O584" s="353"/>
      <c r="P584" s="472"/>
      <c r="Q584" s="353"/>
      <c r="R584" s="185">
        <f t="shared" si="37"/>
        <v>2100</v>
      </c>
    </row>
    <row r="585" spans="2:20">
      <c r="B585" s="190">
        <f t="shared" si="40"/>
        <v>184</v>
      </c>
      <c r="C585" s="141"/>
      <c r="D585" s="142"/>
      <c r="E585" s="142"/>
      <c r="F585" s="161" t="s">
        <v>220</v>
      </c>
      <c r="G585" s="225" t="s">
        <v>387</v>
      </c>
      <c r="H585" s="460">
        <v>5949</v>
      </c>
      <c r="I585" s="361"/>
      <c r="J585" s="469"/>
      <c r="K585" s="361"/>
      <c r="L585" s="185">
        <f t="shared" si="38"/>
        <v>5949</v>
      </c>
      <c r="N585" s="460"/>
      <c r="O585" s="361"/>
      <c r="P585" s="469"/>
      <c r="Q585" s="361"/>
      <c r="R585" s="185">
        <f t="shared" si="37"/>
        <v>5949</v>
      </c>
    </row>
    <row r="586" spans="2:20" ht="15">
      <c r="B586" s="190">
        <f t="shared" si="40"/>
        <v>185</v>
      </c>
      <c r="C586" s="141"/>
      <c r="D586" s="294" t="s">
        <v>7</v>
      </c>
      <c r="E586" s="165" t="s">
        <v>450</v>
      </c>
      <c r="F586" s="165" t="s">
        <v>389</v>
      </c>
      <c r="G586" s="267"/>
      <c r="H586" s="452">
        <f>H587+H588+H589+H597+H598+H599</f>
        <v>921573</v>
      </c>
      <c r="I586" s="143"/>
      <c r="J586" s="479"/>
      <c r="K586" s="143"/>
      <c r="L586" s="347">
        <f t="shared" si="38"/>
        <v>921573</v>
      </c>
      <c r="N586" s="452">
        <f>N587+N588+N589+N597+N598+N599</f>
        <v>0</v>
      </c>
      <c r="O586" s="143"/>
      <c r="P586" s="479"/>
      <c r="Q586" s="143"/>
      <c r="R586" s="349">
        <f t="shared" si="37"/>
        <v>921573</v>
      </c>
    </row>
    <row r="587" spans="2:20">
      <c r="B587" s="190">
        <f t="shared" si="40"/>
        <v>186</v>
      </c>
      <c r="C587" s="141"/>
      <c r="D587" s="142"/>
      <c r="E587" s="142"/>
      <c r="F587" s="161" t="s">
        <v>214</v>
      </c>
      <c r="G587" s="225" t="s">
        <v>545</v>
      </c>
      <c r="H587" s="460">
        <v>472884</v>
      </c>
      <c r="I587" s="355"/>
      <c r="J587" s="469"/>
      <c r="K587" s="355"/>
      <c r="L587" s="273">
        <f t="shared" si="38"/>
        <v>472884</v>
      </c>
      <c r="N587" s="460"/>
      <c r="O587" s="355"/>
      <c r="P587" s="469"/>
      <c r="Q587" s="355"/>
      <c r="R587" s="185">
        <f t="shared" si="37"/>
        <v>472884</v>
      </c>
    </row>
    <row r="588" spans="2:20">
      <c r="B588" s="190">
        <f t="shared" si="40"/>
        <v>187</v>
      </c>
      <c r="C588" s="141"/>
      <c r="D588" s="142"/>
      <c r="E588" s="142"/>
      <c r="F588" s="161" t="s">
        <v>215</v>
      </c>
      <c r="G588" s="225" t="s">
        <v>264</v>
      </c>
      <c r="H588" s="460">
        <v>166451</v>
      </c>
      <c r="I588" s="355"/>
      <c r="J588" s="469"/>
      <c r="K588" s="355"/>
      <c r="L588" s="273">
        <f t="shared" si="38"/>
        <v>166451</v>
      </c>
      <c r="N588" s="460"/>
      <c r="O588" s="355"/>
      <c r="P588" s="469"/>
      <c r="Q588" s="355"/>
      <c r="R588" s="185">
        <f t="shared" si="37"/>
        <v>166451</v>
      </c>
    </row>
    <row r="589" spans="2:20">
      <c r="B589" s="190">
        <f t="shared" si="40"/>
        <v>188</v>
      </c>
      <c r="C589" s="141"/>
      <c r="D589" s="142"/>
      <c r="E589" s="142"/>
      <c r="F589" s="161" t="s">
        <v>221</v>
      </c>
      <c r="G589" s="225" t="s">
        <v>360</v>
      </c>
      <c r="H589" s="460">
        <f>H590+H591+H592+H593+H594+H595+H596</f>
        <v>278788</v>
      </c>
      <c r="I589" s="355"/>
      <c r="J589" s="469"/>
      <c r="K589" s="355"/>
      <c r="L589" s="273">
        <f t="shared" si="38"/>
        <v>278788</v>
      </c>
      <c r="N589" s="460">
        <f>N590+N591+N592+N593+N594+N595+N596</f>
        <v>0</v>
      </c>
      <c r="O589" s="355"/>
      <c r="P589" s="469"/>
      <c r="Q589" s="355"/>
      <c r="R589" s="185">
        <f t="shared" si="37"/>
        <v>278788</v>
      </c>
    </row>
    <row r="590" spans="2:20">
      <c r="B590" s="190">
        <f t="shared" si="40"/>
        <v>189</v>
      </c>
      <c r="C590" s="141"/>
      <c r="D590" s="142"/>
      <c r="E590" s="142"/>
      <c r="F590" s="142" t="s">
        <v>216</v>
      </c>
      <c r="G590" s="217" t="s">
        <v>260</v>
      </c>
      <c r="H590" s="418">
        <v>250</v>
      </c>
      <c r="I590" s="355"/>
      <c r="J590" s="469"/>
      <c r="K590" s="355"/>
      <c r="L590" s="186">
        <f t="shared" si="38"/>
        <v>250</v>
      </c>
      <c r="N590" s="418"/>
      <c r="O590" s="355"/>
      <c r="P590" s="469"/>
      <c r="Q590" s="355"/>
      <c r="R590" s="186">
        <f t="shared" si="37"/>
        <v>250</v>
      </c>
    </row>
    <row r="591" spans="2:20">
      <c r="B591" s="190">
        <f t="shared" si="40"/>
        <v>190</v>
      </c>
      <c r="C591" s="141"/>
      <c r="D591" s="142"/>
      <c r="E591" s="142"/>
      <c r="F591" s="142" t="s">
        <v>202</v>
      </c>
      <c r="G591" s="217" t="s">
        <v>335</v>
      </c>
      <c r="H591" s="418">
        <v>70738</v>
      </c>
      <c r="I591" s="355"/>
      <c r="J591" s="469"/>
      <c r="K591" s="355"/>
      <c r="L591" s="186">
        <f t="shared" si="38"/>
        <v>70738</v>
      </c>
      <c r="N591" s="418"/>
      <c r="O591" s="355"/>
      <c r="P591" s="469"/>
      <c r="Q591" s="355"/>
      <c r="R591" s="186">
        <f t="shared" si="37"/>
        <v>70738</v>
      </c>
    </row>
    <row r="592" spans="2:20">
      <c r="B592" s="190">
        <f t="shared" si="40"/>
        <v>191</v>
      </c>
      <c r="C592" s="141"/>
      <c r="D592" s="142"/>
      <c r="E592" s="142"/>
      <c r="F592" s="142" t="s">
        <v>203</v>
      </c>
      <c r="G592" s="217" t="s">
        <v>251</v>
      </c>
      <c r="H592" s="418">
        <v>42300</v>
      </c>
      <c r="I592" s="355"/>
      <c r="J592" s="469"/>
      <c r="K592" s="355"/>
      <c r="L592" s="186">
        <f t="shared" si="38"/>
        <v>42300</v>
      </c>
      <c r="N592" s="418"/>
      <c r="O592" s="355"/>
      <c r="P592" s="469"/>
      <c r="Q592" s="355"/>
      <c r="R592" s="186">
        <f t="shared" si="37"/>
        <v>42300</v>
      </c>
      <c r="T592" s="15"/>
    </row>
    <row r="593" spans="2:18">
      <c r="B593" s="190">
        <f t="shared" si="40"/>
        <v>192</v>
      </c>
      <c r="C593" s="141"/>
      <c r="D593" s="142"/>
      <c r="E593" s="142"/>
      <c r="F593" s="142" t="s">
        <v>217</v>
      </c>
      <c r="G593" s="217" t="s">
        <v>266</v>
      </c>
      <c r="H593" s="418">
        <f>22100+100000</f>
        <v>122100</v>
      </c>
      <c r="I593" s="355"/>
      <c r="J593" s="469"/>
      <c r="K593" s="355"/>
      <c r="L593" s="186">
        <f t="shared" si="38"/>
        <v>122100</v>
      </c>
      <c r="N593" s="418"/>
      <c r="O593" s="355"/>
      <c r="P593" s="469"/>
      <c r="Q593" s="355"/>
      <c r="R593" s="186">
        <f t="shared" si="37"/>
        <v>122100</v>
      </c>
    </row>
    <row r="594" spans="2:18">
      <c r="B594" s="190">
        <f t="shared" si="40"/>
        <v>193</v>
      </c>
      <c r="C594" s="141"/>
      <c r="D594" s="142"/>
      <c r="E594" s="142"/>
      <c r="F594" s="142" t="s">
        <v>219</v>
      </c>
      <c r="G594" s="217" t="s">
        <v>252</v>
      </c>
      <c r="H594" s="418">
        <v>27900</v>
      </c>
      <c r="I594" s="355"/>
      <c r="J594" s="469"/>
      <c r="K594" s="355"/>
      <c r="L594" s="186">
        <f t="shared" si="38"/>
        <v>27900</v>
      </c>
      <c r="N594" s="418"/>
      <c r="O594" s="355"/>
      <c r="P594" s="469"/>
      <c r="Q594" s="355"/>
      <c r="R594" s="186">
        <f t="shared" si="37"/>
        <v>27900</v>
      </c>
    </row>
    <row r="595" spans="2:18">
      <c r="B595" s="190">
        <f t="shared" si="40"/>
        <v>194</v>
      </c>
      <c r="C595" s="141"/>
      <c r="D595" s="142"/>
      <c r="E595" s="142"/>
      <c r="F595" s="142" t="s">
        <v>221</v>
      </c>
      <c r="G595" s="217" t="s">
        <v>253</v>
      </c>
      <c r="H595" s="418">
        <v>500</v>
      </c>
      <c r="I595" s="355"/>
      <c r="J595" s="469"/>
      <c r="K595" s="355"/>
      <c r="L595" s="186">
        <f t="shared" si="38"/>
        <v>500</v>
      </c>
      <c r="N595" s="418">
        <v>14500</v>
      </c>
      <c r="O595" s="355"/>
      <c r="P595" s="469"/>
      <c r="Q595" s="355"/>
      <c r="R595" s="186">
        <f t="shared" ref="R595:R658" si="41">H595+J595+N595+P595</f>
        <v>15000</v>
      </c>
    </row>
    <row r="596" spans="2:18">
      <c r="B596" s="190">
        <f t="shared" si="40"/>
        <v>195</v>
      </c>
      <c r="C596" s="141"/>
      <c r="D596" s="142"/>
      <c r="E596" s="142"/>
      <c r="F596" s="142" t="s">
        <v>221</v>
      </c>
      <c r="G596" s="217" t="s">
        <v>543</v>
      </c>
      <c r="H596" s="418">
        <v>15000</v>
      </c>
      <c r="I596" s="355"/>
      <c r="J596" s="469"/>
      <c r="K596" s="355"/>
      <c r="L596" s="186">
        <f t="shared" si="38"/>
        <v>15000</v>
      </c>
      <c r="N596" s="418">
        <v>-14500</v>
      </c>
      <c r="O596" s="355"/>
      <c r="P596" s="469"/>
      <c r="Q596" s="355"/>
      <c r="R596" s="186">
        <f t="shared" si="41"/>
        <v>500</v>
      </c>
    </row>
    <row r="597" spans="2:18">
      <c r="B597" s="190">
        <f t="shared" si="40"/>
        <v>196</v>
      </c>
      <c r="C597" s="141"/>
      <c r="D597" s="142"/>
      <c r="E597" s="142"/>
      <c r="F597" s="161" t="s">
        <v>221</v>
      </c>
      <c r="G597" s="225" t="s">
        <v>444</v>
      </c>
      <c r="H597" s="476">
        <v>2000</v>
      </c>
      <c r="I597" s="369"/>
      <c r="J597" s="419"/>
      <c r="K597" s="353"/>
      <c r="L597" s="185">
        <f t="shared" si="38"/>
        <v>2000</v>
      </c>
      <c r="N597" s="476"/>
      <c r="O597" s="369"/>
      <c r="P597" s="419"/>
      <c r="Q597" s="353"/>
      <c r="R597" s="185">
        <f t="shared" si="41"/>
        <v>2000</v>
      </c>
    </row>
    <row r="598" spans="2:18">
      <c r="B598" s="190">
        <f t="shared" si="40"/>
        <v>197</v>
      </c>
      <c r="C598" s="141"/>
      <c r="D598" s="142"/>
      <c r="E598" s="142"/>
      <c r="F598" s="161" t="s">
        <v>220</v>
      </c>
      <c r="G598" s="225" t="s">
        <v>548</v>
      </c>
      <c r="H598" s="460">
        <v>500</v>
      </c>
      <c r="I598" s="353"/>
      <c r="J598" s="419"/>
      <c r="K598" s="353"/>
      <c r="L598" s="185">
        <f t="shared" si="38"/>
        <v>500</v>
      </c>
      <c r="N598" s="460"/>
      <c r="O598" s="353"/>
      <c r="P598" s="419"/>
      <c r="Q598" s="353"/>
      <c r="R598" s="185">
        <f t="shared" si="41"/>
        <v>500</v>
      </c>
    </row>
    <row r="599" spans="2:18">
      <c r="B599" s="190">
        <f t="shared" si="40"/>
        <v>198</v>
      </c>
      <c r="C599" s="141"/>
      <c r="D599" s="142"/>
      <c r="E599" s="142"/>
      <c r="F599" s="161" t="s">
        <v>220</v>
      </c>
      <c r="G599" s="225" t="s">
        <v>387</v>
      </c>
      <c r="H599" s="460">
        <v>950</v>
      </c>
      <c r="I599" s="353"/>
      <c r="J599" s="419"/>
      <c r="K599" s="353"/>
      <c r="L599" s="185">
        <f t="shared" si="38"/>
        <v>950</v>
      </c>
      <c r="N599" s="460"/>
      <c r="O599" s="353"/>
      <c r="P599" s="419"/>
      <c r="Q599" s="353"/>
      <c r="R599" s="185">
        <f t="shared" si="41"/>
        <v>950</v>
      </c>
    </row>
    <row r="600" spans="2:18" ht="15">
      <c r="B600" s="190">
        <f t="shared" si="40"/>
        <v>199</v>
      </c>
      <c r="C600" s="141"/>
      <c r="D600" s="294" t="s">
        <v>8</v>
      </c>
      <c r="E600" s="165" t="s">
        <v>450</v>
      </c>
      <c r="F600" s="165" t="s">
        <v>390</v>
      </c>
      <c r="G600" s="267"/>
      <c r="H600" s="452">
        <f>H601+H602+H603+H614+H615+H613</f>
        <v>853329</v>
      </c>
      <c r="I600" s="143"/>
      <c r="J600" s="479"/>
      <c r="K600" s="143"/>
      <c r="L600" s="347">
        <f t="shared" si="38"/>
        <v>853329</v>
      </c>
      <c r="N600" s="452"/>
      <c r="O600" s="143"/>
      <c r="P600" s="479"/>
      <c r="Q600" s="143"/>
      <c r="R600" s="349">
        <f t="shared" si="41"/>
        <v>853329</v>
      </c>
    </row>
    <row r="601" spans="2:18">
      <c r="B601" s="190">
        <f t="shared" si="40"/>
        <v>200</v>
      </c>
      <c r="C601" s="141"/>
      <c r="D601" s="142"/>
      <c r="E601" s="142"/>
      <c r="F601" s="161" t="s">
        <v>214</v>
      </c>
      <c r="G601" s="225" t="s">
        <v>545</v>
      </c>
      <c r="H601" s="460">
        <v>484900</v>
      </c>
      <c r="I601" s="355"/>
      <c r="J601" s="469"/>
      <c r="K601" s="355"/>
      <c r="L601" s="185">
        <f t="shared" si="38"/>
        <v>484900</v>
      </c>
      <c r="N601" s="460"/>
      <c r="O601" s="355"/>
      <c r="P601" s="469"/>
      <c r="Q601" s="355"/>
      <c r="R601" s="185">
        <f t="shared" si="41"/>
        <v>484900</v>
      </c>
    </row>
    <row r="602" spans="2:18">
      <c r="B602" s="190">
        <f t="shared" si="40"/>
        <v>201</v>
      </c>
      <c r="C602" s="141"/>
      <c r="D602" s="142"/>
      <c r="E602" s="142"/>
      <c r="F602" s="161" t="s">
        <v>215</v>
      </c>
      <c r="G602" s="225" t="s">
        <v>264</v>
      </c>
      <c r="H602" s="460">
        <v>169819</v>
      </c>
      <c r="I602" s="355"/>
      <c r="J602" s="469"/>
      <c r="K602" s="355"/>
      <c r="L602" s="185">
        <f t="shared" si="38"/>
        <v>169819</v>
      </c>
      <c r="N602" s="460"/>
      <c r="O602" s="355"/>
      <c r="P602" s="469"/>
      <c r="Q602" s="355"/>
      <c r="R602" s="185">
        <f t="shared" si="41"/>
        <v>169819</v>
      </c>
    </row>
    <row r="603" spans="2:18">
      <c r="B603" s="190">
        <f t="shared" si="40"/>
        <v>202</v>
      </c>
      <c r="C603" s="141"/>
      <c r="D603" s="142"/>
      <c r="E603" s="142"/>
      <c r="F603" s="161" t="s">
        <v>221</v>
      </c>
      <c r="G603" s="225" t="s">
        <v>360</v>
      </c>
      <c r="H603" s="460">
        <f>SUM(H604:H612)</f>
        <v>180930</v>
      </c>
      <c r="I603" s="355"/>
      <c r="J603" s="469"/>
      <c r="K603" s="355"/>
      <c r="L603" s="185">
        <f t="shared" si="38"/>
        <v>180930</v>
      </c>
      <c r="N603" s="460"/>
      <c r="O603" s="355"/>
      <c r="P603" s="469"/>
      <c r="Q603" s="355"/>
      <c r="R603" s="185">
        <f t="shared" si="41"/>
        <v>180930</v>
      </c>
    </row>
    <row r="604" spans="2:18">
      <c r="B604" s="190">
        <f t="shared" si="40"/>
        <v>203</v>
      </c>
      <c r="C604" s="141"/>
      <c r="D604" s="142"/>
      <c r="E604" s="142"/>
      <c r="F604" s="142" t="s">
        <v>216</v>
      </c>
      <c r="G604" s="217" t="s">
        <v>260</v>
      </c>
      <c r="H604" s="418">
        <v>600</v>
      </c>
      <c r="I604" s="355"/>
      <c r="J604" s="469"/>
      <c r="K604" s="355"/>
      <c r="L604" s="186">
        <f t="shared" si="38"/>
        <v>600</v>
      </c>
      <c r="N604" s="418"/>
      <c r="O604" s="355"/>
      <c r="P604" s="469"/>
      <c r="Q604" s="355"/>
      <c r="R604" s="186">
        <f t="shared" si="41"/>
        <v>600</v>
      </c>
    </row>
    <row r="605" spans="2:18">
      <c r="B605" s="190">
        <f t="shared" si="40"/>
        <v>204</v>
      </c>
      <c r="C605" s="141"/>
      <c r="D605" s="142"/>
      <c r="E605" s="142"/>
      <c r="F605" s="142" t="s">
        <v>202</v>
      </c>
      <c r="G605" s="217" t="s">
        <v>335</v>
      </c>
      <c r="H605" s="418">
        <v>83500</v>
      </c>
      <c r="I605" s="355"/>
      <c r="J605" s="469"/>
      <c r="K605" s="355"/>
      <c r="L605" s="186">
        <f t="shared" si="38"/>
        <v>83500</v>
      </c>
      <c r="N605" s="418"/>
      <c r="O605" s="355"/>
      <c r="P605" s="469"/>
      <c r="Q605" s="355"/>
      <c r="R605" s="186">
        <f t="shared" si="41"/>
        <v>83500</v>
      </c>
    </row>
    <row r="606" spans="2:18">
      <c r="B606" s="190">
        <f t="shared" si="40"/>
        <v>205</v>
      </c>
      <c r="C606" s="141"/>
      <c r="D606" s="142"/>
      <c r="E606" s="142"/>
      <c r="F606" s="142" t="s">
        <v>203</v>
      </c>
      <c r="G606" s="217" t="s">
        <v>251</v>
      </c>
      <c r="H606" s="418">
        <v>30680</v>
      </c>
      <c r="I606" s="355"/>
      <c r="J606" s="469"/>
      <c r="K606" s="355"/>
      <c r="L606" s="186">
        <f t="shared" si="38"/>
        <v>30680</v>
      </c>
      <c r="N606" s="418"/>
      <c r="O606" s="355"/>
      <c r="P606" s="469"/>
      <c r="Q606" s="355"/>
      <c r="R606" s="186">
        <f t="shared" si="41"/>
        <v>30680</v>
      </c>
    </row>
    <row r="607" spans="2:18">
      <c r="B607" s="190">
        <f t="shared" si="40"/>
        <v>206</v>
      </c>
      <c r="C607" s="141"/>
      <c r="D607" s="142"/>
      <c r="E607" s="142"/>
      <c r="F607" s="142" t="s">
        <v>204</v>
      </c>
      <c r="G607" s="217" t="s">
        <v>265</v>
      </c>
      <c r="H607" s="418">
        <v>250</v>
      </c>
      <c r="I607" s="355"/>
      <c r="J607" s="469"/>
      <c r="K607" s="355"/>
      <c r="L607" s="186">
        <f t="shared" si="38"/>
        <v>250</v>
      </c>
      <c r="N607" s="418"/>
      <c r="O607" s="355"/>
      <c r="P607" s="469"/>
      <c r="Q607" s="355"/>
      <c r="R607" s="186">
        <f t="shared" si="41"/>
        <v>250</v>
      </c>
    </row>
    <row r="608" spans="2:18">
      <c r="B608" s="190">
        <f t="shared" si="40"/>
        <v>207</v>
      </c>
      <c r="C608" s="141"/>
      <c r="D608" s="142"/>
      <c r="E608" s="142"/>
      <c r="F608" s="142" t="s">
        <v>217</v>
      </c>
      <c r="G608" s="217" t="s">
        <v>266</v>
      </c>
      <c r="H608" s="418">
        <v>24500</v>
      </c>
      <c r="I608" s="355"/>
      <c r="J608" s="469"/>
      <c r="K608" s="355"/>
      <c r="L608" s="186">
        <f t="shared" si="38"/>
        <v>24500</v>
      </c>
      <c r="N608" s="418"/>
      <c r="O608" s="355"/>
      <c r="P608" s="469"/>
      <c r="Q608" s="355"/>
      <c r="R608" s="186">
        <f t="shared" si="41"/>
        <v>24500</v>
      </c>
    </row>
    <row r="609" spans="2:18">
      <c r="B609" s="190">
        <f t="shared" si="40"/>
        <v>208</v>
      </c>
      <c r="C609" s="141"/>
      <c r="D609" s="142"/>
      <c r="E609" s="142"/>
      <c r="F609" s="142" t="s">
        <v>218</v>
      </c>
      <c r="G609" s="217" t="s">
        <v>391</v>
      </c>
      <c r="H609" s="463">
        <v>2300</v>
      </c>
      <c r="I609" s="357"/>
      <c r="J609" s="464"/>
      <c r="K609" s="357"/>
      <c r="L609" s="187">
        <f t="shared" si="38"/>
        <v>2300</v>
      </c>
      <c r="N609" s="463"/>
      <c r="O609" s="357"/>
      <c r="P609" s="464"/>
      <c r="Q609" s="357"/>
      <c r="R609" s="186">
        <f t="shared" si="41"/>
        <v>2300</v>
      </c>
    </row>
    <row r="610" spans="2:18">
      <c r="B610" s="190">
        <f t="shared" si="40"/>
        <v>209</v>
      </c>
      <c r="C610" s="141"/>
      <c r="D610" s="142"/>
      <c r="E610" s="142"/>
      <c r="F610" s="142" t="s">
        <v>219</v>
      </c>
      <c r="G610" s="217" t="s">
        <v>252</v>
      </c>
      <c r="H610" s="418">
        <v>20700</v>
      </c>
      <c r="I610" s="357"/>
      <c r="J610" s="464"/>
      <c r="K610" s="357"/>
      <c r="L610" s="187">
        <f t="shared" si="38"/>
        <v>20700</v>
      </c>
      <c r="N610" s="418"/>
      <c r="O610" s="357"/>
      <c r="P610" s="464"/>
      <c r="Q610" s="357"/>
      <c r="R610" s="186">
        <f t="shared" si="41"/>
        <v>20700</v>
      </c>
    </row>
    <row r="611" spans="2:18">
      <c r="B611" s="190">
        <f t="shared" si="40"/>
        <v>210</v>
      </c>
      <c r="C611" s="141"/>
      <c r="D611" s="142"/>
      <c r="E611" s="142"/>
      <c r="F611" s="142" t="s">
        <v>221</v>
      </c>
      <c r="G611" s="217" t="s">
        <v>253</v>
      </c>
      <c r="H611" s="418">
        <v>17400</v>
      </c>
      <c r="I611" s="355"/>
      <c r="J611" s="468"/>
      <c r="K611" s="355"/>
      <c r="L611" s="300">
        <f t="shared" si="38"/>
        <v>17400</v>
      </c>
      <c r="N611" s="418"/>
      <c r="O611" s="355"/>
      <c r="P611" s="468"/>
      <c r="Q611" s="355"/>
      <c r="R611" s="186">
        <f t="shared" si="41"/>
        <v>17400</v>
      </c>
    </row>
    <row r="612" spans="2:18">
      <c r="B612" s="190">
        <f t="shared" si="40"/>
        <v>211</v>
      </c>
      <c r="C612" s="141"/>
      <c r="D612" s="142"/>
      <c r="E612" s="188"/>
      <c r="F612" s="142" t="s">
        <v>221</v>
      </c>
      <c r="G612" s="217" t="s">
        <v>543</v>
      </c>
      <c r="H612" s="474">
        <v>1000</v>
      </c>
      <c r="I612" s="370"/>
      <c r="J612" s="464"/>
      <c r="K612" s="357"/>
      <c r="L612" s="187">
        <f t="shared" si="38"/>
        <v>1000</v>
      </c>
      <c r="N612" s="474"/>
      <c r="O612" s="370"/>
      <c r="P612" s="464"/>
      <c r="Q612" s="357"/>
      <c r="R612" s="186">
        <f t="shared" si="41"/>
        <v>1000</v>
      </c>
    </row>
    <row r="613" spans="2:18">
      <c r="B613" s="190">
        <f t="shared" si="40"/>
        <v>212</v>
      </c>
      <c r="C613" s="141"/>
      <c r="D613" s="142"/>
      <c r="E613" s="188"/>
      <c r="F613" s="161" t="s">
        <v>221</v>
      </c>
      <c r="G613" s="225" t="s">
        <v>444</v>
      </c>
      <c r="H613" s="476">
        <v>3000</v>
      </c>
      <c r="I613" s="369"/>
      <c r="J613" s="419"/>
      <c r="K613" s="353"/>
      <c r="L613" s="185">
        <f t="shared" ref="L613:L671" si="42">H613+J613</f>
        <v>3000</v>
      </c>
      <c r="N613" s="476"/>
      <c r="O613" s="369"/>
      <c r="P613" s="419"/>
      <c r="Q613" s="353"/>
      <c r="R613" s="185">
        <f t="shared" si="41"/>
        <v>3000</v>
      </c>
    </row>
    <row r="614" spans="2:18">
      <c r="B614" s="190">
        <f t="shared" si="40"/>
        <v>213</v>
      </c>
      <c r="C614" s="141"/>
      <c r="D614" s="142"/>
      <c r="E614" s="188"/>
      <c r="F614" s="161" t="s">
        <v>220</v>
      </c>
      <c r="G614" s="225" t="s">
        <v>546</v>
      </c>
      <c r="H614" s="460">
        <v>1350</v>
      </c>
      <c r="I614" s="358"/>
      <c r="J614" s="467"/>
      <c r="K614" s="358"/>
      <c r="L614" s="292">
        <f t="shared" si="42"/>
        <v>1350</v>
      </c>
      <c r="N614" s="460"/>
      <c r="O614" s="358"/>
      <c r="P614" s="467"/>
      <c r="Q614" s="358"/>
      <c r="R614" s="185">
        <f t="shared" si="41"/>
        <v>1350</v>
      </c>
    </row>
    <row r="615" spans="2:18">
      <c r="B615" s="190">
        <f t="shared" si="40"/>
        <v>214</v>
      </c>
      <c r="C615" s="141"/>
      <c r="D615" s="142"/>
      <c r="E615" s="188"/>
      <c r="F615" s="161" t="s">
        <v>220</v>
      </c>
      <c r="G615" s="225" t="s">
        <v>548</v>
      </c>
      <c r="H615" s="460">
        <v>13330</v>
      </c>
      <c r="I615" s="353"/>
      <c r="J615" s="419"/>
      <c r="K615" s="353"/>
      <c r="L615" s="185">
        <f t="shared" si="42"/>
        <v>13330</v>
      </c>
      <c r="N615" s="460"/>
      <c r="O615" s="353"/>
      <c r="P615" s="419"/>
      <c r="Q615" s="353"/>
      <c r="R615" s="185">
        <f t="shared" si="41"/>
        <v>13330</v>
      </c>
    </row>
    <row r="616" spans="2:18" ht="15">
      <c r="B616" s="190">
        <f>B615+1</f>
        <v>215</v>
      </c>
      <c r="C616" s="141"/>
      <c r="D616" s="294" t="s">
        <v>170</v>
      </c>
      <c r="E616" s="165" t="s">
        <v>450</v>
      </c>
      <c r="F616" s="165" t="s">
        <v>393</v>
      </c>
      <c r="G616" s="267"/>
      <c r="H616" s="452">
        <f>H617+H618+H619+H627+H628</f>
        <v>474697</v>
      </c>
      <c r="I616" s="359"/>
      <c r="J616" s="459"/>
      <c r="K616" s="359"/>
      <c r="L616" s="347">
        <f t="shared" si="42"/>
        <v>474697</v>
      </c>
      <c r="N616" s="452"/>
      <c r="O616" s="359"/>
      <c r="P616" s="459"/>
      <c r="Q616" s="359"/>
      <c r="R616" s="349">
        <f t="shared" si="41"/>
        <v>474697</v>
      </c>
    </row>
    <row r="617" spans="2:18">
      <c r="B617" s="190">
        <f>B616+1</f>
        <v>216</v>
      </c>
      <c r="C617" s="141"/>
      <c r="D617" s="142"/>
      <c r="E617" s="142"/>
      <c r="F617" s="161" t="s">
        <v>214</v>
      </c>
      <c r="G617" s="225" t="s">
        <v>545</v>
      </c>
      <c r="H617" s="460">
        <v>266457</v>
      </c>
      <c r="I617" s="355"/>
      <c r="J617" s="469"/>
      <c r="K617" s="355"/>
      <c r="L617" s="185">
        <f t="shared" si="42"/>
        <v>266457</v>
      </c>
      <c r="N617" s="460"/>
      <c r="O617" s="355"/>
      <c r="P617" s="469"/>
      <c r="Q617" s="355"/>
      <c r="R617" s="185">
        <f t="shared" si="41"/>
        <v>266457</v>
      </c>
    </row>
    <row r="618" spans="2:18">
      <c r="B618" s="190">
        <f>B617+1</f>
        <v>217</v>
      </c>
      <c r="C618" s="141"/>
      <c r="D618" s="142"/>
      <c r="E618" s="142"/>
      <c r="F618" s="161" t="s">
        <v>215</v>
      </c>
      <c r="G618" s="225" t="s">
        <v>264</v>
      </c>
      <c r="H618" s="460">
        <v>93127</v>
      </c>
      <c r="I618" s="355"/>
      <c r="J618" s="469"/>
      <c r="K618" s="355"/>
      <c r="L618" s="185">
        <f t="shared" si="42"/>
        <v>93127</v>
      </c>
      <c r="N618" s="460"/>
      <c r="O618" s="355"/>
      <c r="P618" s="469"/>
      <c r="Q618" s="355"/>
      <c r="R618" s="185">
        <f t="shared" si="41"/>
        <v>93127</v>
      </c>
    </row>
    <row r="619" spans="2:18">
      <c r="B619" s="190">
        <f>B618+1</f>
        <v>218</v>
      </c>
      <c r="C619" s="141"/>
      <c r="D619" s="142"/>
      <c r="E619" s="142"/>
      <c r="F619" s="161" t="s">
        <v>221</v>
      </c>
      <c r="G619" s="225" t="s">
        <v>360</v>
      </c>
      <c r="H619" s="460">
        <f>SUM(H620:H626)</f>
        <v>112513</v>
      </c>
      <c r="I619" s="355"/>
      <c r="J619" s="469"/>
      <c r="K619" s="355"/>
      <c r="L619" s="185">
        <f t="shared" si="42"/>
        <v>112513</v>
      </c>
      <c r="N619" s="460"/>
      <c r="O619" s="355"/>
      <c r="P619" s="469"/>
      <c r="Q619" s="355"/>
      <c r="R619" s="185">
        <f t="shared" si="41"/>
        <v>112513</v>
      </c>
    </row>
    <row r="620" spans="2:18">
      <c r="B620" s="190">
        <f>B619+1</f>
        <v>219</v>
      </c>
      <c r="C620" s="141"/>
      <c r="D620" s="142"/>
      <c r="E620" s="142"/>
      <c r="F620" s="142" t="s">
        <v>216</v>
      </c>
      <c r="G620" s="217" t="s">
        <v>260</v>
      </c>
      <c r="H620" s="418">
        <v>50</v>
      </c>
      <c r="I620" s="355"/>
      <c r="J620" s="469"/>
      <c r="K620" s="355"/>
      <c r="L620" s="186">
        <f t="shared" si="42"/>
        <v>50</v>
      </c>
      <c r="N620" s="418"/>
      <c r="O620" s="355"/>
      <c r="P620" s="469"/>
      <c r="Q620" s="355"/>
      <c r="R620" s="186">
        <f t="shared" si="41"/>
        <v>50</v>
      </c>
    </row>
    <row r="621" spans="2:18">
      <c r="B621" s="190">
        <f t="shared" ref="B621:B686" si="43">B620+1</f>
        <v>220</v>
      </c>
      <c r="C621" s="141"/>
      <c r="D621" s="142"/>
      <c r="E621" s="142"/>
      <c r="F621" s="142" t="s">
        <v>202</v>
      </c>
      <c r="G621" s="217" t="s">
        <v>335</v>
      </c>
      <c r="H621" s="418">
        <v>69773</v>
      </c>
      <c r="I621" s="355"/>
      <c r="J621" s="469"/>
      <c r="K621" s="355"/>
      <c r="L621" s="186">
        <f t="shared" si="42"/>
        <v>69773</v>
      </c>
      <c r="N621" s="418"/>
      <c r="O621" s="355"/>
      <c r="P621" s="469"/>
      <c r="Q621" s="355"/>
      <c r="R621" s="186">
        <f t="shared" si="41"/>
        <v>69773</v>
      </c>
    </row>
    <row r="622" spans="2:18">
      <c r="B622" s="190">
        <f t="shared" si="43"/>
        <v>221</v>
      </c>
      <c r="C622" s="141"/>
      <c r="D622" s="142"/>
      <c r="E622" s="142"/>
      <c r="F622" s="142" t="s">
        <v>203</v>
      </c>
      <c r="G622" s="217" t="s">
        <v>251</v>
      </c>
      <c r="H622" s="418">
        <v>23830</v>
      </c>
      <c r="I622" s="355"/>
      <c r="J622" s="469"/>
      <c r="K622" s="355"/>
      <c r="L622" s="186">
        <f t="shared" si="42"/>
        <v>23830</v>
      </c>
      <c r="N622" s="418"/>
      <c r="O622" s="355"/>
      <c r="P622" s="469"/>
      <c r="Q622" s="355"/>
      <c r="R622" s="186">
        <f t="shared" si="41"/>
        <v>23830</v>
      </c>
    </row>
    <row r="623" spans="2:18">
      <c r="B623" s="190">
        <f t="shared" si="43"/>
        <v>222</v>
      </c>
      <c r="C623" s="141"/>
      <c r="D623" s="142"/>
      <c r="E623" s="142"/>
      <c r="F623" s="142" t="s">
        <v>217</v>
      </c>
      <c r="G623" s="217" t="s">
        <v>266</v>
      </c>
      <c r="H623" s="418">
        <v>1600</v>
      </c>
      <c r="I623" s="355"/>
      <c r="J623" s="469"/>
      <c r="K623" s="355"/>
      <c r="L623" s="186">
        <f t="shared" si="42"/>
        <v>1600</v>
      </c>
      <c r="N623" s="418"/>
      <c r="O623" s="355"/>
      <c r="P623" s="469"/>
      <c r="Q623" s="355"/>
      <c r="R623" s="186">
        <f t="shared" si="41"/>
        <v>1600</v>
      </c>
    </row>
    <row r="624" spans="2:18">
      <c r="B624" s="190">
        <f t="shared" si="43"/>
        <v>223</v>
      </c>
      <c r="C624" s="141"/>
      <c r="D624" s="142"/>
      <c r="E624" s="142"/>
      <c r="F624" s="142" t="s">
        <v>219</v>
      </c>
      <c r="G624" s="217" t="s">
        <v>252</v>
      </c>
      <c r="H624" s="418">
        <v>8640</v>
      </c>
      <c r="I624" s="355"/>
      <c r="J624" s="469"/>
      <c r="K624" s="355"/>
      <c r="L624" s="186">
        <f t="shared" si="42"/>
        <v>8640</v>
      </c>
      <c r="N624" s="418"/>
      <c r="O624" s="355"/>
      <c r="P624" s="469"/>
      <c r="Q624" s="355"/>
      <c r="R624" s="186">
        <f t="shared" si="41"/>
        <v>8640</v>
      </c>
    </row>
    <row r="625" spans="2:18">
      <c r="B625" s="190">
        <f t="shared" si="43"/>
        <v>224</v>
      </c>
      <c r="C625" s="141"/>
      <c r="D625" s="142"/>
      <c r="E625" s="142"/>
      <c r="F625" s="142" t="s">
        <v>221</v>
      </c>
      <c r="G625" s="217" t="s">
        <v>253</v>
      </c>
      <c r="H625" s="418">
        <v>8200</v>
      </c>
      <c r="I625" s="355"/>
      <c r="J625" s="469"/>
      <c r="K625" s="355"/>
      <c r="L625" s="186">
        <f t="shared" si="42"/>
        <v>8200</v>
      </c>
      <c r="N625" s="418"/>
      <c r="O625" s="355"/>
      <c r="P625" s="469"/>
      <c r="Q625" s="355"/>
      <c r="R625" s="186">
        <f t="shared" si="41"/>
        <v>8200</v>
      </c>
    </row>
    <row r="626" spans="2:18">
      <c r="B626" s="190">
        <f t="shared" si="43"/>
        <v>225</v>
      </c>
      <c r="C626" s="141"/>
      <c r="D626" s="142"/>
      <c r="E626" s="142"/>
      <c r="F626" s="142" t="s">
        <v>221</v>
      </c>
      <c r="G626" s="217" t="s">
        <v>543</v>
      </c>
      <c r="H626" s="418">
        <v>420</v>
      </c>
      <c r="I626" s="355"/>
      <c r="J626" s="469"/>
      <c r="K626" s="355"/>
      <c r="L626" s="186">
        <f t="shared" si="42"/>
        <v>420</v>
      </c>
      <c r="N626" s="418"/>
      <c r="O626" s="355"/>
      <c r="P626" s="469"/>
      <c r="Q626" s="355"/>
      <c r="R626" s="186">
        <f t="shared" si="41"/>
        <v>420</v>
      </c>
    </row>
    <row r="627" spans="2:18">
      <c r="B627" s="190">
        <f t="shared" si="43"/>
        <v>226</v>
      </c>
      <c r="C627" s="141"/>
      <c r="D627" s="142"/>
      <c r="E627" s="142"/>
      <c r="F627" s="161" t="s">
        <v>221</v>
      </c>
      <c r="G627" s="225" t="s">
        <v>444</v>
      </c>
      <c r="H627" s="476">
        <v>2000</v>
      </c>
      <c r="I627" s="356"/>
      <c r="J627" s="469"/>
      <c r="K627" s="355"/>
      <c r="L627" s="185">
        <f t="shared" si="42"/>
        <v>2000</v>
      </c>
      <c r="N627" s="476"/>
      <c r="O627" s="356"/>
      <c r="P627" s="469"/>
      <c r="Q627" s="355"/>
      <c r="R627" s="185">
        <f t="shared" si="41"/>
        <v>2000</v>
      </c>
    </row>
    <row r="628" spans="2:18">
      <c r="B628" s="190">
        <f t="shared" si="43"/>
        <v>227</v>
      </c>
      <c r="C628" s="141"/>
      <c r="D628" s="142"/>
      <c r="E628" s="142"/>
      <c r="F628" s="161" t="s">
        <v>220</v>
      </c>
      <c r="G628" s="225" t="s">
        <v>547</v>
      </c>
      <c r="H628" s="460">
        <v>600</v>
      </c>
      <c r="I628" s="355"/>
      <c r="J628" s="469"/>
      <c r="K628" s="355"/>
      <c r="L628" s="185">
        <f t="shared" si="42"/>
        <v>600</v>
      </c>
      <c r="N628" s="460"/>
      <c r="O628" s="355"/>
      <c r="P628" s="469"/>
      <c r="Q628" s="355"/>
      <c r="R628" s="185">
        <f t="shared" si="41"/>
        <v>600</v>
      </c>
    </row>
    <row r="629" spans="2:18" ht="15">
      <c r="B629" s="190">
        <f t="shared" si="43"/>
        <v>228</v>
      </c>
      <c r="C629" s="141"/>
      <c r="D629" s="294" t="s">
        <v>174</v>
      </c>
      <c r="E629" s="165" t="s">
        <v>450</v>
      </c>
      <c r="F629" s="165" t="s">
        <v>394</v>
      </c>
      <c r="G629" s="267"/>
      <c r="H629" s="452">
        <f>H630+H631+H632+H641+H642</f>
        <v>370868</v>
      </c>
      <c r="I629" s="359"/>
      <c r="J629" s="458">
        <f>J643</f>
        <v>45420</v>
      </c>
      <c r="K629" s="359"/>
      <c r="L629" s="347">
        <f t="shared" si="42"/>
        <v>416288</v>
      </c>
      <c r="N629" s="452"/>
      <c r="O629" s="359"/>
      <c r="P629" s="458"/>
      <c r="Q629" s="359"/>
      <c r="R629" s="349">
        <f t="shared" si="41"/>
        <v>416288</v>
      </c>
    </row>
    <row r="630" spans="2:18">
      <c r="B630" s="190">
        <f t="shared" si="43"/>
        <v>229</v>
      </c>
      <c r="C630" s="141"/>
      <c r="D630" s="142"/>
      <c r="E630" s="142"/>
      <c r="F630" s="161" t="s">
        <v>214</v>
      </c>
      <c r="G630" s="225" t="s">
        <v>545</v>
      </c>
      <c r="H630" s="460">
        <v>160058</v>
      </c>
      <c r="I630" s="355"/>
      <c r="J630" s="469"/>
      <c r="K630" s="355"/>
      <c r="L630" s="185">
        <f t="shared" si="42"/>
        <v>160058</v>
      </c>
      <c r="N630" s="460"/>
      <c r="O630" s="355"/>
      <c r="P630" s="469"/>
      <c r="Q630" s="355"/>
      <c r="R630" s="185">
        <f t="shared" si="41"/>
        <v>160058</v>
      </c>
    </row>
    <row r="631" spans="2:18">
      <c r="B631" s="190">
        <f t="shared" si="43"/>
        <v>230</v>
      </c>
      <c r="C631" s="141"/>
      <c r="D631" s="142"/>
      <c r="E631" s="142"/>
      <c r="F631" s="161" t="s">
        <v>215</v>
      </c>
      <c r="G631" s="225" t="s">
        <v>264</v>
      </c>
      <c r="H631" s="460">
        <v>55936</v>
      </c>
      <c r="I631" s="355"/>
      <c r="J631" s="469"/>
      <c r="K631" s="355"/>
      <c r="L631" s="185">
        <f t="shared" si="42"/>
        <v>55936</v>
      </c>
      <c r="N631" s="460"/>
      <c r="O631" s="355"/>
      <c r="P631" s="469"/>
      <c r="Q631" s="355"/>
      <c r="R631" s="185">
        <f t="shared" si="41"/>
        <v>55936</v>
      </c>
    </row>
    <row r="632" spans="2:18">
      <c r="B632" s="190">
        <f t="shared" si="43"/>
        <v>231</v>
      </c>
      <c r="C632" s="141"/>
      <c r="D632" s="142"/>
      <c r="E632" s="142"/>
      <c r="F632" s="161" t="s">
        <v>221</v>
      </c>
      <c r="G632" s="225" t="s">
        <v>360</v>
      </c>
      <c r="H632" s="460">
        <f>SUM(H633:H640)</f>
        <v>139474</v>
      </c>
      <c r="I632" s="355"/>
      <c r="J632" s="469"/>
      <c r="K632" s="355"/>
      <c r="L632" s="185">
        <f t="shared" si="42"/>
        <v>139474</v>
      </c>
      <c r="N632" s="460"/>
      <c r="O632" s="355"/>
      <c r="P632" s="469"/>
      <c r="Q632" s="355"/>
      <c r="R632" s="185">
        <f t="shared" si="41"/>
        <v>139474</v>
      </c>
    </row>
    <row r="633" spans="2:18">
      <c r="B633" s="190">
        <f t="shared" si="43"/>
        <v>232</v>
      </c>
      <c r="C633" s="141"/>
      <c r="D633" s="142"/>
      <c r="E633" s="142"/>
      <c r="F633" s="142" t="s">
        <v>216</v>
      </c>
      <c r="G633" s="217" t="s">
        <v>260</v>
      </c>
      <c r="H633" s="418">
        <v>50</v>
      </c>
      <c r="I633" s="355"/>
      <c r="J633" s="469"/>
      <c r="K633" s="355"/>
      <c r="L633" s="186">
        <f t="shared" si="42"/>
        <v>50</v>
      </c>
      <c r="N633" s="418"/>
      <c r="O633" s="355"/>
      <c r="P633" s="469"/>
      <c r="Q633" s="355"/>
      <c r="R633" s="186">
        <f t="shared" si="41"/>
        <v>50</v>
      </c>
    </row>
    <row r="634" spans="2:18">
      <c r="B634" s="190">
        <f t="shared" si="43"/>
        <v>233</v>
      </c>
      <c r="C634" s="141"/>
      <c r="D634" s="142"/>
      <c r="E634" s="142"/>
      <c r="F634" s="142" t="s">
        <v>202</v>
      </c>
      <c r="G634" s="217" t="s">
        <v>335</v>
      </c>
      <c r="H634" s="418">
        <v>93818</v>
      </c>
      <c r="I634" s="355"/>
      <c r="J634" s="469"/>
      <c r="K634" s="355"/>
      <c r="L634" s="186">
        <f t="shared" si="42"/>
        <v>93818</v>
      </c>
      <c r="N634" s="418"/>
      <c r="O634" s="355"/>
      <c r="P634" s="469"/>
      <c r="Q634" s="355"/>
      <c r="R634" s="186">
        <f t="shared" si="41"/>
        <v>93818</v>
      </c>
    </row>
    <row r="635" spans="2:18">
      <c r="B635" s="190">
        <f t="shared" si="43"/>
        <v>234</v>
      </c>
      <c r="C635" s="141"/>
      <c r="D635" s="142"/>
      <c r="E635" s="142"/>
      <c r="F635" s="142" t="s">
        <v>203</v>
      </c>
      <c r="G635" s="217" t="s">
        <v>251</v>
      </c>
      <c r="H635" s="418">
        <v>24620</v>
      </c>
      <c r="I635" s="355"/>
      <c r="J635" s="469"/>
      <c r="K635" s="360"/>
      <c r="L635" s="187">
        <f t="shared" si="42"/>
        <v>24620</v>
      </c>
      <c r="N635" s="418"/>
      <c r="O635" s="355"/>
      <c r="P635" s="469"/>
      <c r="Q635" s="360"/>
      <c r="R635" s="186">
        <f t="shared" si="41"/>
        <v>24620</v>
      </c>
    </row>
    <row r="636" spans="2:18">
      <c r="B636" s="190">
        <f t="shared" si="43"/>
        <v>235</v>
      </c>
      <c r="C636" s="141"/>
      <c r="D636" s="142"/>
      <c r="E636" s="142"/>
      <c r="F636" s="142" t="s">
        <v>217</v>
      </c>
      <c r="G636" s="217" t="s">
        <v>266</v>
      </c>
      <c r="H636" s="463">
        <v>930</v>
      </c>
      <c r="I636" s="357"/>
      <c r="J636" s="464"/>
      <c r="K636" s="355"/>
      <c r="L636" s="300">
        <f t="shared" si="42"/>
        <v>930</v>
      </c>
      <c r="N636" s="463"/>
      <c r="O636" s="357"/>
      <c r="P636" s="464"/>
      <c r="Q636" s="355"/>
      <c r="R636" s="186">
        <f t="shared" si="41"/>
        <v>930</v>
      </c>
    </row>
    <row r="637" spans="2:18">
      <c r="B637" s="190">
        <f t="shared" si="43"/>
        <v>236</v>
      </c>
      <c r="C637" s="141"/>
      <c r="D637" s="142"/>
      <c r="E637" s="142"/>
      <c r="F637" s="142" t="s">
        <v>218</v>
      </c>
      <c r="G637" s="217" t="s">
        <v>391</v>
      </c>
      <c r="H637" s="418">
        <v>4956</v>
      </c>
      <c r="I637" s="355"/>
      <c r="J637" s="468"/>
      <c r="K637" s="355"/>
      <c r="L637" s="186">
        <f t="shared" si="42"/>
        <v>4956</v>
      </c>
      <c r="N637" s="418"/>
      <c r="O637" s="355"/>
      <c r="P637" s="468"/>
      <c r="Q637" s="355"/>
      <c r="R637" s="186">
        <f t="shared" si="41"/>
        <v>4956</v>
      </c>
    </row>
    <row r="638" spans="2:18">
      <c r="B638" s="190">
        <f t="shared" si="43"/>
        <v>237</v>
      </c>
      <c r="C638" s="141"/>
      <c r="D638" s="142"/>
      <c r="E638" s="142"/>
      <c r="F638" s="142" t="s">
        <v>219</v>
      </c>
      <c r="G638" s="217" t="s">
        <v>252</v>
      </c>
      <c r="H638" s="418">
        <v>8450</v>
      </c>
      <c r="I638" s="355"/>
      <c r="J638" s="469"/>
      <c r="K638" s="355"/>
      <c r="L638" s="186">
        <f t="shared" si="42"/>
        <v>8450</v>
      </c>
      <c r="N638" s="418"/>
      <c r="O638" s="355"/>
      <c r="P638" s="469"/>
      <c r="Q638" s="355"/>
      <c r="R638" s="186">
        <f t="shared" si="41"/>
        <v>8450</v>
      </c>
    </row>
    <row r="639" spans="2:18">
      <c r="B639" s="190">
        <f t="shared" si="43"/>
        <v>238</v>
      </c>
      <c r="C639" s="141"/>
      <c r="D639" s="142"/>
      <c r="E639" s="142"/>
      <c r="F639" s="142" t="s">
        <v>221</v>
      </c>
      <c r="G639" s="217" t="s">
        <v>253</v>
      </c>
      <c r="H639" s="418">
        <v>5850</v>
      </c>
      <c r="I639" s="355"/>
      <c r="J639" s="469"/>
      <c r="K639" s="355"/>
      <c r="L639" s="186">
        <f t="shared" si="42"/>
        <v>5850</v>
      </c>
      <c r="N639" s="418"/>
      <c r="O639" s="355"/>
      <c r="P639" s="469"/>
      <c r="Q639" s="355"/>
      <c r="R639" s="186">
        <f t="shared" si="41"/>
        <v>5850</v>
      </c>
    </row>
    <row r="640" spans="2:18">
      <c r="B640" s="190">
        <f t="shared" si="43"/>
        <v>239</v>
      </c>
      <c r="C640" s="141"/>
      <c r="D640" s="142"/>
      <c r="E640" s="142"/>
      <c r="F640" s="142" t="s">
        <v>221</v>
      </c>
      <c r="G640" s="217" t="s">
        <v>543</v>
      </c>
      <c r="H640" s="418">
        <v>800</v>
      </c>
      <c r="I640" s="355"/>
      <c r="J640" s="469"/>
      <c r="K640" s="355"/>
      <c r="L640" s="186">
        <f t="shared" si="42"/>
        <v>800</v>
      </c>
      <c r="N640" s="418"/>
      <c r="O640" s="355"/>
      <c r="P640" s="469"/>
      <c r="Q640" s="355"/>
      <c r="R640" s="186">
        <f t="shared" si="41"/>
        <v>800</v>
      </c>
    </row>
    <row r="641" spans="2:18">
      <c r="B641" s="190">
        <f t="shared" si="43"/>
        <v>240</v>
      </c>
      <c r="C641" s="141"/>
      <c r="D641" s="142"/>
      <c r="E641" s="142"/>
      <c r="F641" s="161" t="s">
        <v>221</v>
      </c>
      <c r="G641" s="225" t="s">
        <v>444</v>
      </c>
      <c r="H641" s="476">
        <v>15000</v>
      </c>
      <c r="I641" s="356"/>
      <c r="J641" s="469"/>
      <c r="K641" s="355"/>
      <c r="L641" s="185">
        <f t="shared" si="42"/>
        <v>15000</v>
      </c>
      <c r="N641" s="476"/>
      <c r="O641" s="356"/>
      <c r="P641" s="469"/>
      <c r="Q641" s="355"/>
      <c r="R641" s="185">
        <f t="shared" si="41"/>
        <v>15000</v>
      </c>
    </row>
    <row r="642" spans="2:18">
      <c r="B642" s="190">
        <f t="shared" si="43"/>
        <v>241</v>
      </c>
      <c r="C642" s="141"/>
      <c r="D642" s="142"/>
      <c r="E642" s="188"/>
      <c r="F642" s="161" t="s">
        <v>220</v>
      </c>
      <c r="G642" s="225" t="s">
        <v>550</v>
      </c>
      <c r="H642" s="476">
        <v>400</v>
      </c>
      <c r="I642" s="355"/>
      <c r="J642" s="469"/>
      <c r="K642" s="355"/>
      <c r="L642" s="185">
        <f t="shared" si="42"/>
        <v>400</v>
      </c>
      <c r="N642" s="476"/>
      <c r="O642" s="355"/>
      <c r="P642" s="469"/>
      <c r="Q642" s="355"/>
      <c r="R642" s="185">
        <f t="shared" si="41"/>
        <v>400</v>
      </c>
    </row>
    <row r="643" spans="2:18">
      <c r="B643" s="190">
        <f t="shared" si="43"/>
        <v>242</v>
      </c>
      <c r="C643" s="141"/>
      <c r="D643" s="142"/>
      <c r="E643" s="188"/>
      <c r="F643" s="161" t="s">
        <v>340</v>
      </c>
      <c r="G643" s="225" t="s">
        <v>684</v>
      </c>
      <c r="H643" s="476"/>
      <c r="I643" s="355"/>
      <c r="J643" s="469">
        <f>42500+2920</f>
        <v>45420</v>
      </c>
      <c r="K643" s="355"/>
      <c r="L643" s="185">
        <f t="shared" si="42"/>
        <v>45420</v>
      </c>
      <c r="N643" s="476"/>
      <c r="O643" s="355"/>
      <c r="P643" s="469"/>
      <c r="Q643" s="355"/>
      <c r="R643" s="185">
        <f t="shared" si="41"/>
        <v>45420</v>
      </c>
    </row>
    <row r="644" spans="2:18" ht="15">
      <c r="B644" s="190">
        <f t="shared" si="43"/>
        <v>243</v>
      </c>
      <c r="C644" s="141"/>
      <c r="D644" s="294" t="s">
        <v>367</v>
      </c>
      <c r="E644" s="165" t="s">
        <v>450</v>
      </c>
      <c r="F644" s="165" t="s">
        <v>440</v>
      </c>
      <c r="G644" s="267"/>
      <c r="H644" s="452">
        <f>H645+H646+H647+H655+H656</f>
        <v>615052</v>
      </c>
      <c r="I644" s="359"/>
      <c r="J644" s="459"/>
      <c r="K644" s="359"/>
      <c r="L644" s="347">
        <f t="shared" si="42"/>
        <v>615052</v>
      </c>
      <c r="N644" s="452"/>
      <c r="O644" s="359"/>
      <c r="P644" s="459"/>
      <c r="Q644" s="359"/>
      <c r="R644" s="349">
        <f t="shared" si="41"/>
        <v>615052</v>
      </c>
    </row>
    <row r="645" spans="2:18">
      <c r="B645" s="190">
        <f t="shared" si="43"/>
        <v>244</v>
      </c>
      <c r="C645" s="141"/>
      <c r="D645" s="142"/>
      <c r="E645" s="142"/>
      <c r="F645" s="161" t="s">
        <v>214</v>
      </c>
      <c r="G645" s="225" t="s">
        <v>545</v>
      </c>
      <c r="H645" s="460">
        <v>349637</v>
      </c>
      <c r="I645" s="355"/>
      <c r="J645" s="469"/>
      <c r="K645" s="355"/>
      <c r="L645" s="185">
        <f t="shared" si="42"/>
        <v>349637</v>
      </c>
      <c r="N645" s="460"/>
      <c r="O645" s="355"/>
      <c r="P645" s="469"/>
      <c r="Q645" s="355"/>
      <c r="R645" s="185">
        <f t="shared" si="41"/>
        <v>349637</v>
      </c>
    </row>
    <row r="646" spans="2:18">
      <c r="B646" s="190">
        <f t="shared" si="43"/>
        <v>245</v>
      </c>
      <c r="C646" s="141"/>
      <c r="D646" s="142"/>
      <c r="E646" s="142"/>
      <c r="F646" s="161" t="s">
        <v>215</v>
      </c>
      <c r="G646" s="225" t="s">
        <v>264</v>
      </c>
      <c r="H646" s="460">
        <v>122441</v>
      </c>
      <c r="I646" s="355"/>
      <c r="J646" s="469"/>
      <c r="K646" s="355"/>
      <c r="L646" s="185">
        <f t="shared" si="42"/>
        <v>122441</v>
      </c>
      <c r="N646" s="460"/>
      <c r="O646" s="355"/>
      <c r="P646" s="469"/>
      <c r="Q646" s="355"/>
      <c r="R646" s="185">
        <f t="shared" si="41"/>
        <v>122441</v>
      </c>
    </row>
    <row r="647" spans="2:18">
      <c r="B647" s="190">
        <f t="shared" si="43"/>
        <v>246</v>
      </c>
      <c r="C647" s="141"/>
      <c r="D647" s="142"/>
      <c r="E647" s="142"/>
      <c r="F647" s="161" t="s">
        <v>221</v>
      </c>
      <c r="G647" s="225" t="s">
        <v>360</v>
      </c>
      <c r="H647" s="460">
        <f>SUM(H648:H654)</f>
        <v>141226</v>
      </c>
      <c r="I647" s="355"/>
      <c r="J647" s="469"/>
      <c r="K647" s="355"/>
      <c r="L647" s="185">
        <f t="shared" si="42"/>
        <v>141226</v>
      </c>
      <c r="N647" s="460"/>
      <c r="O647" s="355"/>
      <c r="P647" s="469"/>
      <c r="Q647" s="355"/>
      <c r="R647" s="185">
        <f t="shared" si="41"/>
        <v>141226</v>
      </c>
    </row>
    <row r="648" spans="2:18">
      <c r="B648" s="190">
        <f t="shared" si="43"/>
        <v>247</v>
      </c>
      <c r="C648" s="141"/>
      <c r="D648" s="142"/>
      <c r="E648" s="142"/>
      <c r="F648" s="142" t="s">
        <v>216</v>
      </c>
      <c r="G648" s="217" t="s">
        <v>260</v>
      </c>
      <c r="H648" s="418">
        <v>400</v>
      </c>
      <c r="I648" s="355"/>
      <c r="J648" s="469"/>
      <c r="K648" s="355"/>
      <c r="L648" s="186">
        <f t="shared" si="42"/>
        <v>400</v>
      </c>
      <c r="N648" s="418"/>
      <c r="O648" s="355"/>
      <c r="P648" s="469"/>
      <c r="Q648" s="355"/>
      <c r="R648" s="186">
        <f t="shared" si="41"/>
        <v>400</v>
      </c>
    </row>
    <row r="649" spans="2:18">
      <c r="B649" s="190">
        <f t="shared" si="43"/>
        <v>248</v>
      </c>
      <c r="C649" s="141"/>
      <c r="D649" s="142"/>
      <c r="E649" s="142"/>
      <c r="F649" s="142" t="s">
        <v>202</v>
      </c>
      <c r="G649" s="217" t="s">
        <v>335</v>
      </c>
      <c r="H649" s="418">
        <v>77900</v>
      </c>
      <c r="I649" s="355"/>
      <c r="J649" s="469"/>
      <c r="K649" s="355"/>
      <c r="L649" s="186">
        <f t="shared" si="42"/>
        <v>77900</v>
      </c>
      <c r="N649" s="418"/>
      <c r="O649" s="355"/>
      <c r="P649" s="469"/>
      <c r="Q649" s="355"/>
      <c r="R649" s="186">
        <f t="shared" si="41"/>
        <v>77900</v>
      </c>
    </row>
    <row r="650" spans="2:18">
      <c r="B650" s="190">
        <f t="shared" si="43"/>
        <v>249</v>
      </c>
      <c r="C650" s="141"/>
      <c r="D650" s="142"/>
      <c r="E650" s="142"/>
      <c r="F650" s="142" t="s">
        <v>203</v>
      </c>
      <c r="G650" s="217" t="s">
        <v>251</v>
      </c>
      <c r="H650" s="418">
        <v>27526</v>
      </c>
      <c r="I650" s="355"/>
      <c r="J650" s="469"/>
      <c r="K650" s="355"/>
      <c r="L650" s="186">
        <f t="shared" si="42"/>
        <v>27526</v>
      </c>
      <c r="N650" s="418"/>
      <c r="O650" s="355"/>
      <c r="P650" s="469"/>
      <c r="Q650" s="355"/>
      <c r="R650" s="186">
        <f t="shared" si="41"/>
        <v>27526</v>
      </c>
    </row>
    <row r="651" spans="2:18">
      <c r="B651" s="190">
        <f t="shared" si="43"/>
        <v>250</v>
      </c>
      <c r="C651" s="141"/>
      <c r="D651" s="142"/>
      <c r="E651" s="142"/>
      <c r="F651" s="142" t="s">
        <v>217</v>
      </c>
      <c r="G651" s="217" t="s">
        <v>266</v>
      </c>
      <c r="H651" s="418">
        <v>6800</v>
      </c>
      <c r="I651" s="355"/>
      <c r="J651" s="469"/>
      <c r="K651" s="355"/>
      <c r="L651" s="186">
        <f t="shared" si="42"/>
        <v>6800</v>
      </c>
      <c r="N651" s="418"/>
      <c r="O651" s="355"/>
      <c r="P651" s="469"/>
      <c r="Q651" s="355"/>
      <c r="R651" s="186">
        <f t="shared" si="41"/>
        <v>6800</v>
      </c>
    </row>
    <row r="652" spans="2:18">
      <c r="B652" s="190">
        <f t="shared" si="43"/>
        <v>251</v>
      </c>
      <c r="C652" s="141"/>
      <c r="D652" s="142"/>
      <c r="E652" s="142"/>
      <c r="F652" s="142" t="s">
        <v>219</v>
      </c>
      <c r="G652" s="217" t="s">
        <v>252</v>
      </c>
      <c r="H652" s="418">
        <v>16200</v>
      </c>
      <c r="I652" s="355"/>
      <c r="J652" s="469"/>
      <c r="K652" s="355"/>
      <c r="L652" s="186">
        <f t="shared" si="42"/>
        <v>16200</v>
      </c>
      <c r="N652" s="418"/>
      <c r="O652" s="355"/>
      <c r="P652" s="469"/>
      <c r="Q652" s="355"/>
      <c r="R652" s="186">
        <f t="shared" si="41"/>
        <v>16200</v>
      </c>
    </row>
    <row r="653" spans="2:18">
      <c r="B653" s="190">
        <f t="shared" si="43"/>
        <v>252</v>
      </c>
      <c r="C653" s="141"/>
      <c r="D653" s="142"/>
      <c r="E653" s="142"/>
      <c r="F653" s="142" t="s">
        <v>221</v>
      </c>
      <c r="G653" s="217" t="s">
        <v>253</v>
      </c>
      <c r="H653" s="418">
        <v>12000</v>
      </c>
      <c r="I653" s="355"/>
      <c r="J653" s="469"/>
      <c r="K653" s="355"/>
      <c r="L653" s="186">
        <f t="shared" si="42"/>
        <v>12000</v>
      </c>
      <c r="N653" s="418"/>
      <c r="O653" s="355"/>
      <c r="P653" s="469"/>
      <c r="Q653" s="355"/>
      <c r="R653" s="186">
        <f t="shared" si="41"/>
        <v>12000</v>
      </c>
    </row>
    <row r="654" spans="2:18">
      <c r="B654" s="190">
        <f t="shared" si="43"/>
        <v>253</v>
      </c>
      <c r="C654" s="141"/>
      <c r="D654" s="142"/>
      <c r="E654" s="188"/>
      <c r="F654" s="142" t="s">
        <v>221</v>
      </c>
      <c r="G654" s="217" t="s">
        <v>543</v>
      </c>
      <c r="H654" s="418">
        <v>400</v>
      </c>
      <c r="I654" s="355"/>
      <c r="J654" s="469"/>
      <c r="K654" s="355"/>
      <c r="L654" s="186">
        <f t="shared" si="42"/>
        <v>400</v>
      </c>
      <c r="N654" s="418"/>
      <c r="O654" s="355"/>
      <c r="P654" s="469"/>
      <c r="Q654" s="355"/>
      <c r="R654" s="186">
        <f t="shared" si="41"/>
        <v>400</v>
      </c>
    </row>
    <row r="655" spans="2:18">
      <c r="B655" s="190">
        <f t="shared" si="43"/>
        <v>254</v>
      </c>
      <c r="C655" s="141"/>
      <c r="D655" s="142"/>
      <c r="E655" s="188"/>
      <c r="F655" s="161" t="s">
        <v>221</v>
      </c>
      <c r="G655" s="225" t="s">
        <v>444</v>
      </c>
      <c r="H655" s="476">
        <v>1498</v>
      </c>
      <c r="I655" s="356"/>
      <c r="J655" s="469"/>
      <c r="K655" s="355"/>
      <c r="L655" s="185">
        <f t="shared" si="42"/>
        <v>1498</v>
      </c>
      <c r="N655" s="476"/>
      <c r="O655" s="356"/>
      <c r="P655" s="469"/>
      <c r="Q655" s="355"/>
      <c r="R655" s="185">
        <f t="shared" si="41"/>
        <v>1498</v>
      </c>
    </row>
    <row r="656" spans="2:18">
      <c r="B656" s="190">
        <f t="shared" si="43"/>
        <v>255</v>
      </c>
      <c r="C656" s="141"/>
      <c r="D656" s="142"/>
      <c r="E656" s="142"/>
      <c r="F656" s="161" t="s">
        <v>220</v>
      </c>
      <c r="G656" s="225" t="s">
        <v>387</v>
      </c>
      <c r="H656" s="460">
        <v>250</v>
      </c>
      <c r="I656" s="355"/>
      <c r="J656" s="469"/>
      <c r="K656" s="355"/>
      <c r="L656" s="186">
        <f t="shared" si="42"/>
        <v>250</v>
      </c>
      <c r="N656" s="460"/>
      <c r="O656" s="355"/>
      <c r="P656" s="469"/>
      <c r="Q656" s="355"/>
      <c r="R656" s="185">
        <f t="shared" si="41"/>
        <v>250</v>
      </c>
    </row>
    <row r="657" spans="2:18" ht="15">
      <c r="B657" s="190">
        <f t="shared" si="43"/>
        <v>256</v>
      </c>
      <c r="C657" s="141"/>
      <c r="D657" s="294" t="s">
        <v>369</v>
      </c>
      <c r="E657" s="165" t="s">
        <v>450</v>
      </c>
      <c r="F657" s="165" t="s">
        <v>395</v>
      </c>
      <c r="G657" s="267"/>
      <c r="H657" s="452">
        <f>H658+H659+H660+H668+H669</f>
        <v>373725</v>
      </c>
      <c r="I657" s="359"/>
      <c r="J657" s="458">
        <f>SUM(J658:J669)</f>
        <v>0</v>
      </c>
      <c r="K657" s="359"/>
      <c r="L657" s="347">
        <f t="shared" si="42"/>
        <v>373725</v>
      </c>
      <c r="N657" s="452"/>
      <c r="O657" s="359"/>
      <c r="P657" s="458"/>
      <c r="Q657" s="359"/>
      <c r="R657" s="349">
        <f t="shared" si="41"/>
        <v>373725</v>
      </c>
    </row>
    <row r="658" spans="2:18">
      <c r="B658" s="190">
        <f t="shared" si="43"/>
        <v>257</v>
      </c>
      <c r="C658" s="141"/>
      <c r="D658" s="142"/>
      <c r="E658" s="142"/>
      <c r="F658" s="161" t="s">
        <v>214</v>
      </c>
      <c r="G658" s="225" t="s">
        <v>545</v>
      </c>
      <c r="H658" s="460">
        <v>199748</v>
      </c>
      <c r="I658" s="355"/>
      <c r="J658" s="469"/>
      <c r="K658" s="355"/>
      <c r="L658" s="185">
        <f t="shared" si="42"/>
        <v>199748</v>
      </c>
      <c r="N658" s="460"/>
      <c r="O658" s="355"/>
      <c r="P658" s="469"/>
      <c r="Q658" s="355"/>
      <c r="R658" s="185">
        <f t="shared" si="41"/>
        <v>199748</v>
      </c>
    </row>
    <row r="659" spans="2:18">
      <c r="B659" s="190">
        <f t="shared" si="43"/>
        <v>258</v>
      </c>
      <c r="C659" s="141"/>
      <c r="D659" s="142"/>
      <c r="E659" s="142"/>
      <c r="F659" s="161" t="s">
        <v>215</v>
      </c>
      <c r="G659" s="225" t="s">
        <v>264</v>
      </c>
      <c r="H659" s="460">
        <v>69812</v>
      </c>
      <c r="I659" s="355"/>
      <c r="J659" s="469"/>
      <c r="K659" s="355"/>
      <c r="L659" s="185">
        <f t="shared" si="42"/>
        <v>69812</v>
      </c>
      <c r="N659" s="460"/>
      <c r="O659" s="355"/>
      <c r="P659" s="469"/>
      <c r="Q659" s="355"/>
      <c r="R659" s="185">
        <f t="shared" ref="R659:R724" si="44">H659+J659+N659+P659</f>
        <v>69812</v>
      </c>
    </row>
    <row r="660" spans="2:18">
      <c r="B660" s="190">
        <f t="shared" si="43"/>
        <v>259</v>
      </c>
      <c r="C660" s="141"/>
      <c r="D660" s="142"/>
      <c r="E660" s="142"/>
      <c r="F660" s="161" t="s">
        <v>221</v>
      </c>
      <c r="G660" s="225" t="s">
        <v>360</v>
      </c>
      <c r="H660" s="460">
        <f>SUM(H661:H667)</f>
        <v>98055</v>
      </c>
      <c r="I660" s="355"/>
      <c r="J660" s="469"/>
      <c r="K660" s="355"/>
      <c r="L660" s="185">
        <f t="shared" si="42"/>
        <v>98055</v>
      </c>
      <c r="N660" s="460"/>
      <c r="O660" s="355"/>
      <c r="P660" s="469"/>
      <c r="Q660" s="355"/>
      <c r="R660" s="185">
        <f t="shared" si="44"/>
        <v>98055</v>
      </c>
    </row>
    <row r="661" spans="2:18">
      <c r="B661" s="190">
        <f t="shared" si="43"/>
        <v>260</v>
      </c>
      <c r="C661" s="141"/>
      <c r="D661" s="142"/>
      <c r="E661" s="142"/>
      <c r="F661" s="142" t="s">
        <v>216</v>
      </c>
      <c r="G661" s="217" t="s">
        <v>260</v>
      </c>
      <c r="H661" s="418">
        <v>30</v>
      </c>
      <c r="I661" s="355"/>
      <c r="J661" s="469"/>
      <c r="K661" s="355"/>
      <c r="L661" s="186">
        <f t="shared" si="42"/>
        <v>30</v>
      </c>
      <c r="N661" s="418"/>
      <c r="O661" s="355"/>
      <c r="P661" s="469"/>
      <c r="Q661" s="355"/>
      <c r="R661" s="186">
        <f t="shared" si="44"/>
        <v>30</v>
      </c>
    </row>
    <row r="662" spans="2:18">
      <c r="B662" s="190">
        <f t="shared" si="43"/>
        <v>261</v>
      </c>
      <c r="C662" s="141"/>
      <c r="D662" s="142"/>
      <c r="E662" s="142"/>
      <c r="F662" s="142" t="s">
        <v>202</v>
      </c>
      <c r="G662" s="217" t="s">
        <v>335</v>
      </c>
      <c r="H662" s="418">
        <v>45495</v>
      </c>
      <c r="I662" s="355"/>
      <c r="J662" s="469"/>
      <c r="K662" s="355"/>
      <c r="L662" s="186">
        <f t="shared" si="42"/>
        <v>45495</v>
      </c>
      <c r="N662" s="418"/>
      <c r="O662" s="355"/>
      <c r="P662" s="469"/>
      <c r="Q662" s="355"/>
      <c r="R662" s="186">
        <f t="shared" si="44"/>
        <v>45495</v>
      </c>
    </row>
    <row r="663" spans="2:18">
      <c r="B663" s="190">
        <f t="shared" si="43"/>
        <v>262</v>
      </c>
      <c r="C663" s="141"/>
      <c r="D663" s="142"/>
      <c r="E663" s="142"/>
      <c r="F663" s="142" t="s">
        <v>203</v>
      </c>
      <c r="G663" s="217" t="s">
        <v>251</v>
      </c>
      <c r="H663" s="418">
        <v>21920</v>
      </c>
      <c r="I663" s="355"/>
      <c r="J663" s="469"/>
      <c r="K663" s="355"/>
      <c r="L663" s="186">
        <f t="shared" si="42"/>
        <v>21920</v>
      </c>
      <c r="N663" s="418"/>
      <c r="O663" s="355"/>
      <c r="P663" s="469"/>
      <c r="Q663" s="355"/>
      <c r="R663" s="186">
        <f t="shared" si="44"/>
        <v>21920</v>
      </c>
    </row>
    <row r="664" spans="2:18">
      <c r="B664" s="190">
        <f t="shared" si="43"/>
        <v>263</v>
      </c>
      <c r="C664" s="141"/>
      <c r="D664" s="142"/>
      <c r="E664" s="142"/>
      <c r="F664" s="142" t="s">
        <v>217</v>
      </c>
      <c r="G664" s="217" t="s">
        <v>266</v>
      </c>
      <c r="H664" s="463">
        <v>11420</v>
      </c>
      <c r="I664" s="361"/>
      <c r="J664" s="469"/>
      <c r="K664" s="361"/>
      <c r="L664" s="186">
        <f t="shared" si="42"/>
        <v>11420</v>
      </c>
      <c r="N664" s="463"/>
      <c r="O664" s="361"/>
      <c r="P664" s="469"/>
      <c r="Q664" s="361"/>
      <c r="R664" s="186">
        <f t="shared" si="44"/>
        <v>11420</v>
      </c>
    </row>
    <row r="665" spans="2:18">
      <c r="B665" s="190">
        <f t="shared" si="43"/>
        <v>264</v>
      </c>
      <c r="C665" s="141"/>
      <c r="D665" s="142"/>
      <c r="E665" s="142"/>
      <c r="F665" s="142" t="s">
        <v>219</v>
      </c>
      <c r="G665" s="217" t="s">
        <v>252</v>
      </c>
      <c r="H665" s="418">
        <v>11150</v>
      </c>
      <c r="I665" s="355"/>
      <c r="J665" s="469"/>
      <c r="K665" s="355"/>
      <c r="L665" s="186">
        <f t="shared" si="42"/>
        <v>11150</v>
      </c>
      <c r="N665" s="418"/>
      <c r="O665" s="355"/>
      <c r="P665" s="469"/>
      <c r="Q665" s="355"/>
      <c r="R665" s="186">
        <f t="shared" si="44"/>
        <v>11150</v>
      </c>
    </row>
    <row r="666" spans="2:18">
      <c r="B666" s="190">
        <f t="shared" si="43"/>
        <v>265</v>
      </c>
      <c r="C666" s="141"/>
      <c r="D666" s="141"/>
      <c r="E666" s="142"/>
      <c r="F666" s="142" t="s">
        <v>221</v>
      </c>
      <c r="G666" s="217" t="s">
        <v>253</v>
      </c>
      <c r="H666" s="418">
        <v>7440</v>
      </c>
      <c r="I666" s="355"/>
      <c r="J666" s="464"/>
      <c r="K666" s="355"/>
      <c r="L666" s="187">
        <f t="shared" si="42"/>
        <v>7440</v>
      </c>
      <c r="N666" s="418"/>
      <c r="O666" s="355"/>
      <c r="P666" s="464"/>
      <c r="Q666" s="355"/>
      <c r="R666" s="187">
        <f t="shared" si="44"/>
        <v>7440</v>
      </c>
    </row>
    <row r="667" spans="2:18">
      <c r="B667" s="190">
        <f t="shared" si="43"/>
        <v>266</v>
      </c>
      <c r="C667" s="198"/>
      <c r="D667" s="198"/>
      <c r="E667" s="338"/>
      <c r="F667" s="338" t="s">
        <v>221</v>
      </c>
      <c r="G667" s="251" t="s">
        <v>543</v>
      </c>
      <c r="H667" s="477">
        <v>600</v>
      </c>
      <c r="I667" s="355"/>
      <c r="J667" s="469"/>
      <c r="K667" s="355"/>
      <c r="L667" s="187">
        <f t="shared" si="42"/>
        <v>600</v>
      </c>
      <c r="N667" s="477"/>
      <c r="O667" s="355"/>
      <c r="P667" s="469"/>
      <c r="Q667" s="355"/>
      <c r="R667" s="187">
        <f t="shared" si="44"/>
        <v>600</v>
      </c>
    </row>
    <row r="668" spans="2:18">
      <c r="B668" s="190">
        <f t="shared" si="43"/>
        <v>267</v>
      </c>
      <c r="C668" s="146"/>
      <c r="D668" s="146"/>
      <c r="E668" s="147"/>
      <c r="F668" s="314" t="s">
        <v>221</v>
      </c>
      <c r="G668" s="229" t="s">
        <v>444</v>
      </c>
      <c r="H668" s="475">
        <v>6010</v>
      </c>
      <c r="I668" s="369"/>
      <c r="J668" s="419"/>
      <c r="K668" s="353"/>
      <c r="L668" s="292">
        <f t="shared" si="42"/>
        <v>6010</v>
      </c>
      <c r="N668" s="475"/>
      <c r="O668" s="369"/>
      <c r="P668" s="419"/>
      <c r="Q668" s="353"/>
      <c r="R668" s="292">
        <f t="shared" si="44"/>
        <v>6010</v>
      </c>
    </row>
    <row r="669" spans="2:18">
      <c r="B669" s="190">
        <f t="shared" si="43"/>
        <v>268</v>
      </c>
      <c r="C669" s="146"/>
      <c r="D669" s="146"/>
      <c r="E669" s="320"/>
      <c r="F669" s="314" t="s">
        <v>220</v>
      </c>
      <c r="G669" s="229" t="s">
        <v>547</v>
      </c>
      <c r="H669" s="460">
        <v>100</v>
      </c>
      <c r="I669" s="357"/>
      <c r="J669" s="464"/>
      <c r="K669" s="357"/>
      <c r="L669" s="292">
        <f t="shared" si="42"/>
        <v>100</v>
      </c>
      <c r="N669" s="460"/>
      <c r="O669" s="357"/>
      <c r="P669" s="464"/>
      <c r="Q669" s="357"/>
      <c r="R669" s="292">
        <f t="shared" si="44"/>
        <v>100</v>
      </c>
    </row>
    <row r="670" spans="2:18">
      <c r="B670" s="190">
        <f t="shared" si="43"/>
        <v>269</v>
      </c>
      <c r="C670" s="141"/>
      <c r="D670" s="141"/>
      <c r="E670" s="164"/>
      <c r="F670" s="142"/>
      <c r="G670" s="217"/>
      <c r="H670" s="404"/>
      <c r="I670" s="166"/>
      <c r="J670" s="177"/>
      <c r="K670" s="166"/>
      <c r="L670" s="292"/>
      <c r="N670" s="404"/>
      <c r="O670" s="166"/>
      <c r="P670" s="177"/>
      <c r="Q670" s="166"/>
      <c r="R670" s="187"/>
    </row>
    <row r="671" spans="2:18">
      <c r="B671" s="190">
        <f t="shared" si="43"/>
        <v>270</v>
      </c>
      <c r="C671" s="141"/>
      <c r="D671" s="141"/>
      <c r="E671" s="164" t="s">
        <v>798</v>
      </c>
      <c r="F671" s="142" t="s">
        <v>795</v>
      </c>
      <c r="G671" s="217" t="s">
        <v>796</v>
      </c>
      <c r="H671" s="473">
        <v>3700</v>
      </c>
      <c r="I671" s="143"/>
      <c r="J671" s="177"/>
      <c r="K671" s="143"/>
      <c r="L671" s="292">
        <f t="shared" si="42"/>
        <v>3700</v>
      </c>
      <c r="N671" s="473"/>
      <c r="O671" s="143"/>
      <c r="P671" s="177"/>
      <c r="Q671" s="143"/>
      <c r="R671" s="292">
        <f t="shared" si="44"/>
        <v>3700</v>
      </c>
    </row>
    <row r="672" spans="2:18">
      <c r="B672" s="190">
        <f t="shared" si="43"/>
        <v>271</v>
      </c>
      <c r="C672" s="141"/>
      <c r="D672" s="141"/>
      <c r="E672" s="164"/>
      <c r="F672" s="142"/>
      <c r="G672" s="217"/>
      <c r="H672" s="473"/>
      <c r="I672" s="143"/>
      <c r="J672" s="177"/>
      <c r="K672" s="143"/>
      <c r="L672" s="240"/>
      <c r="N672" s="473"/>
      <c r="O672" s="143"/>
      <c r="P672" s="177"/>
      <c r="Q672" s="143"/>
      <c r="R672" s="187"/>
    </row>
    <row r="673" spans="2:18">
      <c r="B673" s="190">
        <f t="shared" si="43"/>
        <v>272</v>
      </c>
      <c r="C673" s="141"/>
      <c r="D673" s="141"/>
      <c r="E673" s="164" t="s">
        <v>449</v>
      </c>
      <c r="F673" s="142" t="s">
        <v>340</v>
      </c>
      <c r="G673" s="217" t="s">
        <v>457</v>
      </c>
      <c r="H673" s="473"/>
      <c r="I673" s="143"/>
      <c r="J673" s="177">
        <v>48385</v>
      </c>
      <c r="K673" s="143"/>
      <c r="L673" s="240">
        <f>H673+J673</f>
        <v>48385</v>
      </c>
      <c r="N673" s="473"/>
      <c r="O673" s="143"/>
      <c r="P673" s="177"/>
      <c r="Q673" s="143"/>
      <c r="R673" s="187">
        <f t="shared" si="44"/>
        <v>48385</v>
      </c>
    </row>
    <row r="674" spans="2:18">
      <c r="B674" s="190">
        <f t="shared" si="43"/>
        <v>273</v>
      </c>
      <c r="C674" s="141"/>
      <c r="D674" s="141"/>
      <c r="E674" s="164" t="s">
        <v>449</v>
      </c>
      <c r="F674" s="142" t="s">
        <v>340</v>
      </c>
      <c r="G674" s="217" t="s">
        <v>456</v>
      </c>
      <c r="H674" s="404"/>
      <c r="I674" s="143"/>
      <c r="J674" s="177">
        <v>33577</v>
      </c>
      <c r="K674" s="143"/>
      <c r="L674" s="187">
        <f>H674+J674</f>
        <v>33577</v>
      </c>
      <c r="N674" s="404"/>
      <c r="O674" s="143"/>
      <c r="P674" s="177"/>
      <c r="Q674" s="143"/>
      <c r="R674" s="187">
        <f t="shared" si="44"/>
        <v>33577</v>
      </c>
    </row>
    <row r="675" spans="2:18">
      <c r="B675" s="190">
        <f t="shared" si="43"/>
        <v>274</v>
      </c>
      <c r="C675" s="141"/>
      <c r="D675" s="141"/>
      <c r="E675" s="164" t="s">
        <v>449</v>
      </c>
      <c r="F675" s="142" t="s">
        <v>340</v>
      </c>
      <c r="G675" s="217" t="s">
        <v>760</v>
      </c>
      <c r="H675" s="404"/>
      <c r="I675" s="143"/>
      <c r="J675" s="177">
        <v>50000</v>
      </c>
      <c r="K675" s="143"/>
      <c r="L675" s="187">
        <f>H675+J675</f>
        <v>50000</v>
      </c>
      <c r="N675" s="404"/>
      <c r="O675" s="143"/>
      <c r="P675" s="177"/>
      <c r="Q675" s="143"/>
      <c r="R675" s="187">
        <f t="shared" si="44"/>
        <v>50000</v>
      </c>
    </row>
    <row r="676" spans="2:18">
      <c r="B676" s="190">
        <f t="shared" si="43"/>
        <v>275</v>
      </c>
      <c r="C676" s="141"/>
      <c r="D676" s="141"/>
      <c r="E676" s="164"/>
      <c r="F676" s="142"/>
      <c r="G676" s="217"/>
      <c r="H676" s="404"/>
      <c r="I676" s="143"/>
      <c r="J676" s="177"/>
      <c r="K676" s="143"/>
      <c r="L676" s="240"/>
      <c r="N676" s="404"/>
      <c r="O676" s="143"/>
      <c r="P676" s="177"/>
      <c r="Q676" s="143"/>
      <c r="R676" s="187"/>
    </row>
    <row r="677" spans="2:18">
      <c r="B677" s="190">
        <f t="shared" si="43"/>
        <v>276</v>
      </c>
      <c r="C677" s="141"/>
      <c r="D677" s="141"/>
      <c r="E677" s="164" t="s">
        <v>449</v>
      </c>
      <c r="F677" s="142" t="s">
        <v>217</v>
      </c>
      <c r="G677" s="217" t="s">
        <v>611</v>
      </c>
      <c r="H677" s="418">
        <f>102000-100000</f>
        <v>2000</v>
      </c>
      <c r="I677" s="143"/>
      <c r="J677" s="177"/>
      <c r="K677" s="143"/>
      <c r="L677" s="240">
        <f t="shared" ref="L677:L740" si="45">H677+J677</f>
        <v>2000</v>
      </c>
      <c r="N677" s="418"/>
      <c r="O677" s="143"/>
      <c r="P677" s="177"/>
      <c r="Q677" s="143"/>
      <c r="R677" s="186">
        <f t="shared" si="44"/>
        <v>2000</v>
      </c>
    </row>
    <row r="678" spans="2:18" ht="15.75">
      <c r="B678" s="190">
        <f t="shared" si="43"/>
        <v>277</v>
      </c>
      <c r="C678" s="25">
        <v>3</v>
      </c>
      <c r="D678" s="138" t="s">
        <v>142</v>
      </c>
      <c r="E678" s="26"/>
      <c r="F678" s="26"/>
      <c r="G678" s="216"/>
      <c r="H678" s="432">
        <f>H679+H686+H694+H702+H709+H716+H723+H731+H739+H747+H748+H749+H750+H752+H763+H775+H776+H778</f>
        <v>1603283</v>
      </c>
      <c r="I678" s="94"/>
      <c r="J678" s="221">
        <f>J780</f>
        <v>2246</v>
      </c>
      <c r="K678" s="94"/>
      <c r="L678" s="388">
        <f t="shared" si="45"/>
        <v>1605529</v>
      </c>
      <c r="N678" s="432">
        <f>N679+N686+N694+N702+N709+N716+N723+N731+N739+N747+N748+N749+N750+N752+N763+N775+N776+N778</f>
        <v>0</v>
      </c>
      <c r="O678" s="94"/>
      <c r="P678" s="221">
        <f>P780</f>
        <v>0</v>
      </c>
      <c r="Q678" s="94"/>
      <c r="R678" s="388">
        <f t="shared" si="44"/>
        <v>1605529</v>
      </c>
    </row>
    <row r="679" spans="2:18" ht="15">
      <c r="B679" s="190">
        <f t="shared" si="43"/>
        <v>278</v>
      </c>
      <c r="C679" s="160"/>
      <c r="D679" s="170" t="s">
        <v>4</v>
      </c>
      <c r="E679" s="165" t="s">
        <v>451</v>
      </c>
      <c r="F679" s="165" t="s">
        <v>255</v>
      </c>
      <c r="G679" s="267"/>
      <c r="H679" s="452">
        <f>SUM(H680:H682)</f>
        <v>10145</v>
      </c>
      <c r="I679" s="348"/>
      <c r="J679" s="456"/>
      <c r="K679" s="348"/>
      <c r="L679" s="349">
        <f t="shared" si="45"/>
        <v>10145</v>
      </c>
      <c r="N679" s="452">
        <f>SUM(N680:N682)</f>
        <v>0</v>
      </c>
      <c r="O679" s="348"/>
      <c r="P679" s="456"/>
      <c r="Q679" s="348"/>
      <c r="R679" s="349">
        <f t="shared" si="44"/>
        <v>10145</v>
      </c>
    </row>
    <row r="680" spans="2:18">
      <c r="B680" s="190">
        <f t="shared" si="43"/>
        <v>279</v>
      </c>
      <c r="C680" s="160"/>
      <c r="D680" s="161"/>
      <c r="E680" s="161"/>
      <c r="F680" s="161" t="s">
        <v>214</v>
      </c>
      <c r="G680" s="225" t="s">
        <v>545</v>
      </c>
      <c r="H680" s="460">
        <v>7445</v>
      </c>
      <c r="I680" s="353"/>
      <c r="J680" s="419"/>
      <c r="K680" s="353"/>
      <c r="L680" s="185">
        <f t="shared" si="45"/>
        <v>7445</v>
      </c>
      <c r="N680" s="460">
        <v>300</v>
      </c>
      <c r="O680" s="353"/>
      <c r="P680" s="419"/>
      <c r="Q680" s="353"/>
      <c r="R680" s="185">
        <f t="shared" si="44"/>
        <v>7745</v>
      </c>
    </row>
    <row r="681" spans="2:18">
      <c r="B681" s="190">
        <f t="shared" si="43"/>
        <v>280</v>
      </c>
      <c r="C681" s="160"/>
      <c r="D681" s="161"/>
      <c r="E681" s="161"/>
      <c r="F681" s="161" t="s">
        <v>215</v>
      </c>
      <c r="G681" s="225" t="s">
        <v>264</v>
      </c>
      <c r="H681" s="460">
        <v>1770</v>
      </c>
      <c r="I681" s="353"/>
      <c r="J681" s="419"/>
      <c r="K681" s="353"/>
      <c r="L681" s="185">
        <f t="shared" si="45"/>
        <v>1770</v>
      </c>
      <c r="N681" s="460">
        <v>100</v>
      </c>
      <c r="O681" s="353"/>
      <c r="P681" s="419"/>
      <c r="Q681" s="353"/>
      <c r="R681" s="185">
        <f t="shared" si="44"/>
        <v>1870</v>
      </c>
    </row>
    <row r="682" spans="2:18">
      <c r="B682" s="190">
        <f t="shared" si="43"/>
        <v>281</v>
      </c>
      <c r="C682" s="160"/>
      <c r="D682" s="161"/>
      <c r="E682" s="161"/>
      <c r="F682" s="161" t="s">
        <v>221</v>
      </c>
      <c r="G682" s="225" t="s">
        <v>360</v>
      </c>
      <c r="H682" s="460">
        <f>SUM(H683:H685)</f>
        <v>930</v>
      </c>
      <c r="I682" s="353"/>
      <c r="J682" s="419"/>
      <c r="K682" s="353"/>
      <c r="L682" s="185">
        <f t="shared" si="45"/>
        <v>930</v>
      </c>
      <c r="N682" s="460">
        <f>SUM(N683:N685)</f>
        <v>-400</v>
      </c>
      <c r="O682" s="353"/>
      <c r="P682" s="419"/>
      <c r="Q682" s="353"/>
      <c r="R682" s="185">
        <f t="shared" si="44"/>
        <v>530</v>
      </c>
    </row>
    <row r="683" spans="2:18">
      <c r="B683" s="190">
        <f t="shared" si="43"/>
        <v>282</v>
      </c>
      <c r="C683" s="160"/>
      <c r="D683" s="161"/>
      <c r="E683" s="161"/>
      <c r="F683" s="142" t="s">
        <v>202</v>
      </c>
      <c r="G683" s="217" t="s">
        <v>250</v>
      </c>
      <c r="H683" s="418">
        <v>580</v>
      </c>
      <c r="I683" s="353"/>
      <c r="J683" s="419"/>
      <c r="K683" s="353"/>
      <c r="L683" s="186">
        <f t="shared" si="45"/>
        <v>580</v>
      </c>
      <c r="N683" s="418">
        <v>-300</v>
      </c>
      <c r="O683" s="353"/>
      <c r="P683" s="419"/>
      <c r="Q683" s="353"/>
      <c r="R683" s="186">
        <f t="shared" si="44"/>
        <v>280</v>
      </c>
    </row>
    <row r="684" spans="2:18">
      <c r="B684" s="190">
        <f t="shared" si="43"/>
        <v>283</v>
      </c>
      <c r="C684" s="160"/>
      <c r="D684" s="161"/>
      <c r="E684" s="161"/>
      <c r="F684" s="142" t="s">
        <v>203</v>
      </c>
      <c r="G684" s="217" t="s">
        <v>251</v>
      </c>
      <c r="H684" s="418">
        <v>250</v>
      </c>
      <c r="I684" s="353"/>
      <c r="J684" s="419"/>
      <c r="K684" s="353"/>
      <c r="L684" s="186">
        <f t="shared" si="45"/>
        <v>250</v>
      </c>
      <c r="N684" s="418">
        <v>-100</v>
      </c>
      <c r="O684" s="353"/>
      <c r="P684" s="419"/>
      <c r="Q684" s="353"/>
      <c r="R684" s="186">
        <f t="shared" si="44"/>
        <v>150</v>
      </c>
    </row>
    <row r="685" spans="2:18">
      <c r="B685" s="190">
        <f t="shared" si="43"/>
        <v>284</v>
      </c>
      <c r="C685" s="160"/>
      <c r="D685" s="161"/>
      <c r="E685" s="161"/>
      <c r="F685" s="142" t="s">
        <v>219</v>
      </c>
      <c r="G685" s="217" t="s">
        <v>252</v>
      </c>
      <c r="H685" s="418">
        <v>100</v>
      </c>
      <c r="I685" s="353"/>
      <c r="J685" s="419"/>
      <c r="K685" s="353"/>
      <c r="L685" s="186">
        <f t="shared" si="45"/>
        <v>100</v>
      </c>
      <c r="N685" s="418"/>
      <c r="O685" s="353"/>
      <c r="P685" s="419"/>
      <c r="Q685" s="353"/>
      <c r="R685" s="186">
        <f t="shared" si="44"/>
        <v>100</v>
      </c>
    </row>
    <row r="686" spans="2:18" ht="15">
      <c r="B686" s="190">
        <f t="shared" si="43"/>
        <v>285</v>
      </c>
      <c r="C686" s="141"/>
      <c r="D686" s="295">
        <v>2</v>
      </c>
      <c r="E686" s="165" t="s">
        <v>451</v>
      </c>
      <c r="F686" s="165" t="s">
        <v>404</v>
      </c>
      <c r="G686" s="267"/>
      <c r="H686" s="452">
        <f>H687+H688+H689+H693</f>
        <v>79715</v>
      </c>
      <c r="I686" s="359"/>
      <c r="J686" s="465"/>
      <c r="K686" s="359"/>
      <c r="L686" s="362">
        <f t="shared" si="45"/>
        <v>79715</v>
      </c>
      <c r="N686" s="452">
        <f>N687+N688+N689+N693</f>
        <v>-1000</v>
      </c>
      <c r="O686" s="359"/>
      <c r="P686" s="465"/>
      <c r="Q686" s="359"/>
      <c r="R686" s="349">
        <f t="shared" si="44"/>
        <v>78715</v>
      </c>
    </row>
    <row r="687" spans="2:18">
      <c r="B687" s="190">
        <f t="shared" ref="B687:B750" si="46">B686+1</f>
        <v>286</v>
      </c>
      <c r="C687" s="141"/>
      <c r="D687" s="141"/>
      <c r="E687" s="145"/>
      <c r="F687" s="161" t="s">
        <v>214</v>
      </c>
      <c r="G687" s="225" t="s">
        <v>545</v>
      </c>
      <c r="H687" s="460">
        <v>50860</v>
      </c>
      <c r="I687" s="355"/>
      <c r="J687" s="464"/>
      <c r="K687" s="355"/>
      <c r="L687" s="292">
        <f t="shared" si="45"/>
        <v>50860</v>
      </c>
      <c r="N687" s="460">
        <v>-740</v>
      </c>
      <c r="O687" s="355"/>
      <c r="P687" s="464"/>
      <c r="Q687" s="355"/>
      <c r="R687" s="185">
        <f t="shared" si="44"/>
        <v>50120</v>
      </c>
    </row>
    <row r="688" spans="2:18">
      <c r="B688" s="190">
        <f t="shared" si="46"/>
        <v>287</v>
      </c>
      <c r="C688" s="141"/>
      <c r="D688" s="141"/>
      <c r="E688" s="145"/>
      <c r="F688" s="161" t="s">
        <v>215</v>
      </c>
      <c r="G688" s="225" t="s">
        <v>264</v>
      </c>
      <c r="H688" s="460">
        <v>18855</v>
      </c>
      <c r="I688" s="355"/>
      <c r="J688" s="464"/>
      <c r="K688" s="355"/>
      <c r="L688" s="292">
        <f t="shared" si="45"/>
        <v>18855</v>
      </c>
      <c r="N688" s="460">
        <v>-260</v>
      </c>
      <c r="O688" s="355"/>
      <c r="P688" s="464"/>
      <c r="Q688" s="355"/>
      <c r="R688" s="185">
        <f t="shared" si="44"/>
        <v>18595</v>
      </c>
    </row>
    <row r="689" spans="2:18">
      <c r="B689" s="190">
        <f t="shared" si="46"/>
        <v>288</v>
      </c>
      <c r="C689" s="141"/>
      <c r="D689" s="141"/>
      <c r="E689" s="145"/>
      <c r="F689" s="161" t="s">
        <v>221</v>
      </c>
      <c r="G689" s="225" t="s">
        <v>360</v>
      </c>
      <c r="H689" s="460">
        <f>SUM(H690:H692)</f>
        <v>9700</v>
      </c>
      <c r="I689" s="355"/>
      <c r="J689" s="464"/>
      <c r="K689" s="355"/>
      <c r="L689" s="292">
        <f t="shared" si="45"/>
        <v>9700</v>
      </c>
      <c r="N689" s="460"/>
      <c r="O689" s="355"/>
      <c r="P689" s="464"/>
      <c r="Q689" s="355"/>
      <c r="R689" s="185">
        <f t="shared" si="44"/>
        <v>9700</v>
      </c>
    </row>
    <row r="690" spans="2:18">
      <c r="B690" s="190">
        <f t="shared" si="46"/>
        <v>289</v>
      </c>
      <c r="C690" s="141"/>
      <c r="D690" s="141"/>
      <c r="E690" s="145"/>
      <c r="F690" s="142" t="s">
        <v>202</v>
      </c>
      <c r="G690" s="217" t="s">
        <v>335</v>
      </c>
      <c r="H690" s="418">
        <v>3460</v>
      </c>
      <c r="I690" s="355"/>
      <c r="J690" s="464"/>
      <c r="K690" s="355"/>
      <c r="L690" s="187">
        <f t="shared" si="45"/>
        <v>3460</v>
      </c>
      <c r="N690" s="418"/>
      <c r="O690" s="355"/>
      <c r="P690" s="464"/>
      <c r="Q690" s="355"/>
      <c r="R690" s="186">
        <f t="shared" si="44"/>
        <v>3460</v>
      </c>
    </row>
    <row r="691" spans="2:18">
      <c r="B691" s="190">
        <f t="shared" si="46"/>
        <v>290</v>
      </c>
      <c r="C691" s="141"/>
      <c r="D691" s="141"/>
      <c r="E691" s="145"/>
      <c r="F691" s="142" t="s">
        <v>203</v>
      </c>
      <c r="G691" s="217" t="s">
        <v>251</v>
      </c>
      <c r="H691" s="418">
        <v>3400</v>
      </c>
      <c r="I691" s="355"/>
      <c r="J691" s="464"/>
      <c r="K691" s="355"/>
      <c r="L691" s="187">
        <f t="shared" si="45"/>
        <v>3400</v>
      </c>
      <c r="N691" s="418"/>
      <c r="O691" s="355"/>
      <c r="P691" s="464"/>
      <c r="Q691" s="355"/>
      <c r="R691" s="186">
        <f t="shared" si="44"/>
        <v>3400</v>
      </c>
    </row>
    <row r="692" spans="2:18">
      <c r="B692" s="190">
        <f t="shared" si="46"/>
        <v>291</v>
      </c>
      <c r="C692" s="141"/>
      <c r="D692" s="141"/>
      <c r="E692" s="145"/>
      <c r="F692" s="142" t="s">
        <v>219</v>
      </c>
      <c r="G692" s="217" t="s">
        <v>252</v>
      </c>
      <c r="H692" s="418">
        <v>2840</v>
      </c>
      <c r="I692" s="355"/>
      <c r="J692" s="464"/>
      <c r="K692" s="355"/>
      <c r="L692" s="187">
        <f t="shared" si="45"/>
        <v>2840</v>
      </c>
      <c r="N692" s="418"/>
      <c r="O692" s="355"/>
      <c r="P692" s="464"/>
      <c r="Q692" s="355"/>
      <c r="R692" s="186">
        <f t="shared" si="44"/>
        <v>2840</v>
      </c>
    </row>
    <row r="693" spans="2:18">
      <c r="B693" s="190">
        <f t="shared" si="46"/>
        <v>292</v>
      </c>
      <c r="C693" s="141"/>
      <c r="D693" s="141"/>
      <c r="E693" s="145"/>
      <c r="F693" s="161" t="s">
        <v>220</v>
      </c>
      <c r="G693" s="225" t="s">
        <v>544</v>
      </c>
      <c r="H693" s="460">
        <v>300</v>
      </c>
      <c r="I693" s="355"/>
      <c r="J693" s="464"/>
      <c r="K693" s="355"/>
      <c r="L693" s="292">
        <f t="shared" si="45"/>
        <v>300</v>
      </c>
      <c r="N693" s="460"/>
      <c r="O693" s="355"/>
      <c r="P693" s="464"/>
      <c r="Q693" s="355"/>
      <c r="R693" s="185">
        <f t="shared" si="44"/>
        <v>300</v>
      </c>
    </row>
    <row r="694" spans="2:18" ht="15">
      <c r="B694" s="190">
        <f t="shared" si="46"/>
        <v>293</v>
      </c>
      <c r="C694" s="141"/>
      <c r="D694" s="295">
        <v>3</v>
      </c>
      <c r="E694" s="165" t="s">
        <v>451</v>
      </c>
      <c r="F694" s="165" t="s">
        <v>406</v>
      </c>
      <c r="G694" s="267"/>
      <c r="H694" s="452">
        <f>H695+H696+H697+H701</f>
        <v>132910</v>
      </c>
      <c r="I694" s="359"/>
      <c r="J694" s="465"/>
      <c r="K694" s="359"/>
      <c r="L694" s="362">
        <f t="shared" si="45"/>
        <v>132910</v>
      </c>
      <c r="N694" s="452">
        <f>N695+N696+N697+N701</f>
        <v>-500</v>
      </c>
      <c r="O694" s="359"/>
      <c r="P694" s="465"/>
      <c r="Q694" s="359"/>
      <c r="R694" s="349">
        <f t="shared" si="44"/>
        <v>132410</v>
      </c>
    </row>
    <row r="695" spans="2:18">
      <c r="B695" s="190">
        <f t="shared" si="46"/>
        <v>294</v>
      </c>
      <c r="C695" s="141"/>
      <c r="D695" s="141"/>
      <c r="E695" s="145"/>
      <c r="F695" s="161" t="s">
        <v>214</v>
      </c>
      <c r="G695" s="225" t="s">
        <v>545</v>
      </c>
      <c r="H695" s="460">
        <v>89015</v>
      </c>
      <c r="I695" s="355"/>
      <c r="J695" s="464"/>
      <c r="K695" s="355"/>
      <c r="L695" s="292">
        <f t="shared" si="45"/>
        <v>89015</v>
      </c>
      <c r="N695" s="460">
        <v>-370</v>
      </c>
      <c r="O695" s="355"/>
      <c r="P695" s="464"/>
      <c r="Q695" s="355"/>
      <c r="R695" s="185">
        <f t="shared" si="44"/>
        <v>88645</v>
      </c>
    </row>
    <row r="696" spans="2:18">
      <c r="B696" s="190">
        <f t="shared" si="46"/>
        <v>295</v>
      </c>
      <c r="C696" s="141"/>
      <c r="D696" s="141"/>
      <c r="E696" s="145"/>
      <c r="F696" s="161" t="s">
        <v>215</v>
      </c>
      <c r="G696" s="225" t="s">
        <v>264</v>
      </c>
      <c r="H696" s="460">
        <v>32770</v>
      </c>
      <c r="I696" s="355"/>
      <c r="J696" s="464"/>
      <c r="K696" s="355"/>
      <c r="L696" s="292">
        <f t="shared" si="45"/>
        <v>32770</v>
      </c>
      <c r="N696" s="460">
        <v>-130</v>
      </c>
      <c r="O696" s="355"/>
      <c r="P696" s="464"/>
      <c r="Q696" s="355"/>
      <c r="R696" s="185">
        <f t="shared" si="44"/>
        <v>32640</v>
      </c>
    </row>
    <row r="697" spans="2:18">
      <c r="B697" s="190">
        <f t="shared" si="46"/>
        <v>296</v>
      </c>
      <c r="C697" s="141"/>
      <c r="D697" s="141"/>
      <c r="E697" s="145"/>
      <c r="F697" s="161" t="s">
        <v>221</v>
      </c>
      <c r="G697" s="225" t="s">
        <v>360</v>
      </c>
      <c r="H697" s="460">
        <f>SUM(H698:H700)</f>
        <v>10325</v>
      </c>
      <c r="I697" s="355"/>
      <c r="J697" s="464"/>
      <c r="K697" s="355"/>
      <c r="L697" s="292">
        <f t="shared" si="45"/>
        <v>10325</v>
      </c>
      <c r="N697" s="460"/>
      <c r="O697" s="355"/>
      <c r="P697" s="464"/>
      <c r="Q697" s="355"/>
      <c r="R697" s="185">
        <f t="shared" si="44"/>
        <v>10325</v>
      </c>
    </row>
    <row r="698" spans="2:18">
      <c r="B698" s="190">
        <f t="shared" si="46"/>
        <v>297</v>
      </c>
      <c r="C698" s="141"/>
      <c r="D698" s="141"/>
      <c r="E698" s="145"/>
      <c r="F698" s="142" t="s">
        <v>202</v>
      </c>
      <c r="G698" s="217" t="s">
        <v>335</v>
      </c>
      <c r="H698" s="418">
        <v>6325</v>
      </c>
      <c r="I698" s="355"/>
      <c r="J698" s="464"/>
      <c r="K698" s="355"/>
      <c r="L698" s="187">
        <f t="shared" si="45"/>
        <v>6325</v>
      </c>
      <c r="N698" s="418"/>
      <c r="O698" s="355"/>
      <c r="P698" s="464"/>
      <c r="Q698" s="355"/>
      <c r="R698" s="186">
        <f t="shared" si="44"/>
        <v>6325</v>
      </c>
    </row>
    <row r="699" spans="2:18">
      <c r="B699" s="190">
        <f t="shared" si="46"/>
        <v>298</v>
      </c>
      <c r="C699" s="141"/>
      <c r="D699" s="141"/>
      <c r="E699" s="145"/>
      <c r="F699" s="142" t="s">
        <v>203</v>
      </c>
      <c r="G699" s="217" t="s">
        <v>251</v>
      </c>
      <c r="H699" s="418">
        <v>700</v>
      </c>
      <c r="I699" s="355"/>
      <c r="J699" s="464"/>
      <c r="K699" s="355"/>
      <c r="L699" s="187">
        <f t="shared" si="45"/>
        <v>700</v>
      </c>
      <c r="N699" s="418"/>
      <c r="O699" s="355"/>
      <c r="P699" s="464"/>
      <c r="Q699" s="355"/>
      <c r="R699" s="186">
        <f t="shared" si="44"/>
        <v>700</v>
      </c>
    </row>
    <row r="700" spans="2:18">
      <c r="B700" s="190">
        <f t="shared" si="46"/>
        <v>299</v>
      </c>
      <c r="C700" s="141"/>
      <c r="D700" s="141"/>
      <c r="E700" s="145"/>
      <c r="F700" s="142" t="s">
        <v>219</v>
      </c>
      <c r="G700" s="217" t="s">
        <v>252</v>
      </c>
      <c r="H700" s="418">
        <v>3300</v>
      </c>
      <c r="I700" s="355"/>
      <c r="J700" s="464"/>
      <c r="K700" s="355"/>
      <c r="L700" s="187">
        <f t="shared" si="45"/>
        <v>3300</v>
      </c>
      <c r="N700" s="418"/>
      <c r="O700" s="355"/>
      <c r="P700" s="464"/>
      <c r="Q700" s="355"/>
      <c r="R700" s="186">
        <f t="shared" si="44"/>
        <v>3300</v>
      </c>
    </row>
    <row r="701" spans="2:18">
      <c r="B701" s="190">
        <f t="shared" si="46"/>
        <v>300</v>
      </c>
      <c r="C701" s="141"/>
      <c r="D701" s="141"/>
      <c r="E701" s="145"/>
      <c r="F701" s="161" t="s">
        <v>220</v>
      </c>
      <c r="G701" s="225" t="s">
        <v>405</v>
      </c>
      <c r="H701" s="460">
        <v>800</v>
      </c>
      <c r="I701" s="355"/>
      <c r="J701" s="464"/>
      <c r="K701" s="355"/>
      <c r="L701" s="187">
        <f t="shared" si="45"/>
        <v>800</v>
      </c>
      <c r="N701" s="460"/>
      <c r="O701" s="355"/>
      <c r="P701" s="464"/>
      <c r="Q701" s="355"/>
      <c r="R701" s="185">
        <f t="shared" si="44"/>
        <v>800</v>
      </c>
    </row>
    <row r="702" spans="2:18" ht="15">
      <c r="B702" s="190">
        <f t="shared" si="46"/>
        <v>301</v>
      </c>
      <c r="C702" s="141"/>
      <c r="D702" s="295">
        <v>4</v>
      </c>
      <c r="E702" s="298" t="s">
        <v>451</v>
      </c>
      <c r="F702" s="298" t="s">
        <v>407</v>
      </c>
      <c r="G702" s="299"/>
      <c r="H702" s="454">
        <f>H703+H704+H708+H705</f>
        <v>84945</v>
      </c>
      <c r="I702" s="359"/>
      <c r="J702" s="480"/>
      <c r="K702" s="359"/>
      <c r="L702" s="363">
        <f t="shared" si="45"/>
        <v>84945</v>
      </c>
      <c r="N702" s="454"/>
      <c r="O702" s="359"/>
      <c r="P702" s="480"/>
      <c r="Q702" s="359"/>
      <c r="R702" s="349">
        <f t="shared" si="44"/>
        <v>84945</v>
      </c>
    </row>
    <row r="703" spans="2:18">
      <c r="B703" s="190">
        <f t="shared" si="46"/>
        <v>302</v>
      </c>
      <c r="C703" s="141"/>
      <c r="D703" s="141"/>
      <c r="E703" s="145"/>
      <c r="F703" s="161" t="s">
        <v>214</v>
      </c>
      <c r="G703" s="225" t="s">
        <v>545</v>
      </c>
      <c r="H703" s="460">
        <v>57509</v>
      </c>
      <c r="I703" s="355"/>
      <c r="J703" s="464"/>
      <c r="K703" s="355"/>
      <c r="L703" s="292">
        <f t="shared" si="45"/>
        <v>57509</v>
      </c>
      <c r="N703" s="460"/>
      <c r="O703" s="355"/>
      <c r="P703" s="464"/>
      <c r="Q703" s="355"/>
      <c r="R703" s="185">
        <f t="shared" si="44"/>
        <v>57509</v>
      </c>
    </row>
    <row r="704" spans="2:18">
      <c r="B704" s="190">
        <f t="shared" si="46"/>
        <v>303</v>
      </c>
      <c r="C704" s="141"/>
      <c r="D704" s="141"/>
      <c r="E704" s="145"/>
      <c r="F704" s="161" t="s">
        <v>215</v>
      </c>
      <c r="G704" s="225" t="s">
        <v>264</v>
      </c>
      <c r="H704" s="460">
        <v>21436</v>
      </c>
      <c r="I704" s="355"/>
      <c r="J704" s="464"/>
      <c r="K704" s="355"/>
      <c r="L704" s="292">
        <f t="shared" si="45"/>
        <v>21436</v>
      </c>
      <c r="N704" s="460"/>
      <c r="O704" s="355"/>
      <c r="P704" s="464"/>
      <c r="Q704" s="355"/>
      <c r="R704" s="185">
        <f t="shared" si="44"/>
        <v>21436</v>
      </c>
    </row>
    <row r="705" spans="2:18">
      <c r="B705" s="190">
        <f t="shared" si="46"/>
        <v>304</v>
      </c>
      <c r="C705" s="141"/>
      <c r="D705" s="141"/>
      <c r="E705" s="145"/>
      <c r="F705" s="161" t="s">
        <v>221</v>
      </c>
      <c r="G705" s="225" t="s">
        <v>360</v>
      </c>
      <c r="H705" s="460">
        <f>SUM(H706:H707)</f>
        <v>5000</v>
      </c>
      <c r="I705" s="355"/>
      <c r="J705" s="464"/>
      <c r="K705" s="355"/>
      <c r="L705" s="292">
        <f t="shared" si="45"/>
        <v>5000</v>
      </c>
      <c r="N705" s="460"/>
      <c r="O705" s="355"/>
      <c r="P705" s="464"/>
      <c r="Q705" s="355"/>
      <c r="R705" s="185">
        <f t="shared" si="44"/>
        <v>5000</v>
      </c>
    </row>
    <row r="706" spans="2:18">
      <c r="B706" s="190">
        <f t="shared" si="46"/>
        <v>305</v>
      </c>
      <c r="C706" s="141"/>
      <c r="D706" s="141"/>
      <c r="E706" s="145"/>
      <c r="F706" s="142" t="s">
        <v>203</v>
      </c>
      <c r="G706" s="217" t="s">
        <v>251</v>
      </c>
      <c r="H706" s="418">
        <v>2000</v>
      </c>
      <c r="I706" s="355"/>
      <c r="J706" s="464"/>
      <c r="K706" s="355"/>
      <c r="L706" s="187">
        <f t="shared" si="45"/>
        <v>2000</v>
      </c>
      <c r="N706" s="418"/>
      <c r="O706" s="355"/>
      <c r="P706" s="464"/>
      <c r="Q706" s="355"/>
      <c r="R706" s="186">
        <f t="shared" si="44"/>
        <v>2000</v>
      </c>
    </row>
    <row r="707" spans="2:18">
      <c r="B707" s="190">
        <f t="shared" si="46"/>
        <v>306</v>
      </c>
      <c r="C707" s="141"/>
      <c r="D707" s="141"/>
      <c r="E707" s="145"/>
      <c r="F707" s="142" t="s">
        <v>219</v>
      </c>
      <c r="G707" s="217" t="s">
        <v>252</v>
      </c>
      <c r="H707" s="418">
        <v>3000</v>
      </c>
      <c r="I707" s="355"/>
      <c r="J707" s="464"/>
      <c r="K707" s="355"/>
      <c r="L707" s="187">
        <f t="shared" si="45"/>
        <v>3000</v>
      </c>
      <c r="N707" s="418"/>
      <c r="O707" s="355"/>
      <c r="P707" s="464"/>
      <c r="Q707" s="355"/>
      <c r="R707" s="186">
        <f t="shared" si="44"/>
        <v>3000</v>
      </c>
    </row>
    <row r="708" spans="2:18">
      <c r="B708" s="190">
        <f t="shared" si="46"/>
        <v>307</v>
      </c>
      <c r="C708" s="141"/>
      <c r="D708" s="141"/>
      <c r="E708" s="145"/>
      <c r="F708" s="161" t="s">
        <v>220</v>
      </c>
      <c r="G708" s="225" t="s">
        <v>544</v>
      </c>
      <c r="H708" s="460">
        <v>1000</v>
      </c>
      <c r="I708" s="355"/>
      <c r="J708" s="464"/>
      <c r="K708" s="355"/>
      <c r="L708" s="292">
        <f t="shared" si="45"/>
        <v>1000</v>
      </c>
      <c r="N708" s="460"/>
      <c r="O708" s="355"/>
      <c r="P708" s="464"/>
      <c r="Q708" s="355"/>
      <c r="R708" s="185">
        <f t="shared" si="44"/>
        <v>1000</v>
      </c>
    </row>
    <row r="709" spans="2:18" ht="15">
      <c r="B709" s="190">
        <f t="shared" si="46"/>
        <v>308</v>
      </c>
      <c r="C709" s="141"/>
      <c r="D709" s="295">
        <v>5</v>
      </c>
      <c r="E709" s="165" t="s">
        <v>451</v>
      </c>
      <c r="F709" s="165" t="s">
        <v>408</v>
      </c>
      <c r="G709" s="267"/>
      <c r="H709" s="452">
        <f>H710+H711+H712</f>
        <v>49734</v>
      </c>
      <c r="I709" s="359"/>
      <c r="J709" s="465"/>
      <c r="K709" s="359"/>
      <c r="L709" s="362">
        <f t="shared" si="45"/>
        <v>49734</v>
      </c>
      <c r="N709" s="452">
        <f>N710+N711+N712</f>
        <v>5750</v>
      </c>
      <c r="O709" s="359"/>
      <c r="P709" s="465"/>
      <c r="Q709" s="359"/>
      <c r="R709" s="349">
        <f t="shared" si="44"/>
        <v>55484</v>
      </c>
    </row>
    <row r="710" spans="2:18">
      <c r="B710" s="190">
        <f t="shared" si="46"/>
        <v>309</v>
      </c>
      <c r="C710" s="141"/>
      <c r="D710" s="141"/>
      <c r="E710" s="145"/>
      <c r="F710" s="161" t="s">
        <v>214</v>
      </c>
      <c r="G710" s="225" t="s">
        <v>545</v>
      </c>
      <c r="H710" s="460">
        <v>36270</v>
      </c>
      <c r="I710" s="355"/>
      <c r="J710" s="464"/>
      <c r="K710" s="355"/>
      <c r="L710" s="292">
        <f t="shared" si="45"/>
        <v>36270</v>
      </c>
      <c r="N710" s="460">
        <v>4260</v>
      </c>
      <c r="O710" s="355"/>
      <c r="P710" s="464"/>
      <c r="Q710" s="355"/>
      <c r="R710" s="185">
        <f t="shared" si="44"/>
        <v>40530</v>
      </c>
    </row>
    <row r="711" spans="2:18">
      <c r="B711" s="190">
        <f t="shared" si="46"/>
        <v>310</v>
      </c>
      <c r="C711" s="141"/>
      <c r="D711" s="141"/>
      <c r="E711" s="145"/>
      <c r="F711" s="161" t="s">
        <v>215</v>
      </c>
      <c r="G711" s="225" t="s">
        <v>264</v>
      </c>
      <c r="H711" s="460">
        <v>11464</v>
      </c>
      <c r="I711" s="355"/>
      <c r="J711" s="464"/>
      <c r="K711" s="355"/>
      <c r="L711" s="292">
        <f t="shared" si="45"/>
        <v>11464</v>
      </c>
      <c r="N711" s="460">
        <v>1490</v>
      </c>
      <c r="O711" s="355"/>
      <c r="P711" s="464"/>
      <c r="Q711" s="355"/>
      <c r="R711" s="185">
        <f t="shared" si="44"/>
        <v>12954</v>
      </c>
    </row>
    <row r="712" spans="2:18">
      <c r="B712" s="190">
        <f t="shared" si="46"/>
        <v>311</v>
      </c>
      <c r="C712" s="141"/>
      <c r="D712" s="141"/>
      <c r="E712" s="145"/>
      <c r="F712" s="161" t="s">
        <v>221</v>
      </c>
      <c r="G712" s="225" t="s">
        <v>360</v>
      </c>
      <c r="H712" s="460">
        <f>SUM(H713:H715)</f>
        <v>2000</v>
      </c>
      <c r="I712" s="355"/>
      <c r="J712" s="464"/>
      <c r="K712" s="355"/>
      <c r="L712" s="292">
        <f t="shared" si="45"/>
        <v>2000</v>
      </c>
      <c r="N712" s="460"/>
      <c r="O712" s="355"/>
      <c r="P712" s="464"/>
      <c r="Q712" s="355"/>
      <c r="R712" s="185">
        <f t="shared" si="44"/>
        <v>2000</v>
      </c>
    </row>
    <row r="713" spans="2:18">
      <c r="B713" s="190">
        <f t="shared" si="46"/>
        <v>312</v>
      </c>
      <c r="C713" s="141"/>
      <c r="D713" s="141"/>
      <c r="E713" s="145"/>
      <c r="F713" s="142" t="s">
        <v>202</v>
      </c>
      <c r="G713" s="217" t="s">
        <v>335</v>
      </c>
      <c r="H713" s="418">
        <v>100</v>
      </c>
      <c r="I713" s="355"/>
      <c r="J713" s="464"/>
      <c r="K713" s="355"/>
      <c r="L713" s="187">
        <f t="shared" si="45"/>
        <v>100</v>
      </c>
      <c r="N713" s="418"/>
      <c r="O713" s="355"/>
      <c r="P713" s="464"/>
      <c r="Q713" s="355"/>
      <c r="R713" s="186">
        <f t="shared" si="44"/>
        <v>100</v>
      </c>
    </row>
    <row r="714" spans="2:18">
      <c r="B714" s="190">
        <f t="shared" si="46"/>
        <v>313</v>
      </c>
      <c r="C714" s="141"/>
      <c r="D714" s="141"/>
      <c r="E714" s="145"/>
      <c r="F714" s="142" t="s">
        <v>203</v>
      </c>
      <c r="G714" s="217" t="s">
        <v>251</v>
      </c>
      <c r="H714" s="418">
        <v>1420</v>
      </c>
      <c r="I714" s="355"/>
      <c r="J714" s="464"/>
      <c r="K714" s="355"/>
      <c r="L714" s="187">
        <f t="shared" si="45"/>
        <v>1420</v>
      </c>
      <c r="N714" s="418"/>
      <c r="O714" s="355"/>
      <c r="P714" s="464"/>
      <c r="Q714" s="355"/>
      <c r="R714" s="186">
        <f t="shared" si="44"/>
        <v>1420</v>
      </c>
    </row>
    <row r="715" spans="2:18">
      <c r="B715" s="190">
        <f t="shared" si="46"/>
        <v>314</v>
      </c>
      <c r="C715" s="141"/>
      <c r="D715" s="141"/>
      <c r="E715" s="145"/>
      <c r="F715" s="142" t="s">
        <v>219</v>
      </c>
      <c r="G715" s="217" t="s">
        <v>252</v>
      </c>
      <c r="H715" s="418">
        <v>480</v>
      </c>
      <c r="I715" s="355"/>
      <c r="J715" s="464"/>
      <c r="K715" s="355"/>
      <c r="L715" s="187">
        <f t="shared" si="45"/>
        <v>480</v>
      </c>
      <c r="N715" s="418"/>
      <c r="O715" s="355"/>
      <c r="P715" s="464"/>
      <c r="Q715" s="355"/>
      <c r="R715" s="186">
        <f t="shared" si="44"/>
        <v>480</v>
      </c>
    </row>
    <row r="716" spans="2:18" ht="15">
      <c r="B716" s="190">
        <f t="shared" si="46"/>
        <v>315</v>
      </c>
      <c r="C716" s="141"/>
      <c r="D716" s="295">
        <v>6</v>
      </c>
      <c r="E716" s="165" t="s">
        <v>451</v>
      </c>
      <c r="F716" s="165" t="s">
        <v>409</v>
      </c>
      <c r="G716" s="267"/>
      <c r="H716" s="452">
        <f>H717+H718+H719</f>
        <v>43125</v>
      </c>
      <c r="I716" s="359"/>
      <c r="J716" s="465"/>
      <c r="K716" s="359"/>
      <c r="L716" s="362">
        <f t="shared" si="45"/>
        <v>43125</v>
      </c>
      <c r="N716" s="452">
        <f>N717+N718+N719</f>
        <v>0</v>
      </c>
      <c r="O716" s="359"/>
      <c r="P716" s="465"/>
      <c r="Q716" s="359"/>
      <c r="R716" s="349">
        <f t="shared" si="44"/>
        <v>43125</v>
      </c>
    </row>
    <row r="717" spans="2:18">
      <c r="B717" s="190">
        <f t="shared" si="46"/>
        <v>316</v>
      </c>
      <c r="C717" s="141"/>
      <c r="D717" s="141"/>
      <c r="E717" s="145"/>
      <c r="F717" s="161" t="s">
        <v>214</v>
      </c>
      <c r="G717" s="225" t="s">
        <v>545</v>
      </c>
      <c r="H717" s="460">
        <v>29020</v>
      </c>
      <c r="I717" s="355"/>
      <c r="J717" s="464"/>
      <c r="K717" s="355"/>
      <c r="L717" s="292">
        <f t="shared" si="45"/>
        <v>29020</v>
      </c>
      <c r="N717" s="460">
        <v>390</v>
      </c>
      <c r="O717" s="355"/>
      <c r="P717" s="464"/>
      <c r="Q717" s="355"/>
      <c r="R717" s="185">
        <f t="shared" si="44"/>
        <v>29410</v>
      </c>
    </row>
    <row r="718" spans="2:18">
      <c r="B718" s="190">
        <f t="shared" si="46"/>
        <v>317</v>
      </c>
      <c r="C718" s="141"/>
      <c r="D718" s="141"/>
      <c r="E718" s="145"/>
      <c r="F718" s="161" t="s">
        <v>215</v>
      </c>
      <c r="G718" s="225" t="s">
        <v>264</v>
      </c>
      <c r="H718" s="460">
        <v>10670</v>
      </c>
      <c r="I718" s="355"/>
      <c r="J718" s="464"/>
      <c r="K718" s="355"/>
      <c r="L718" s="292">
        <f t="shared" si="45"/>
        <v>10670</v>
      </c>
      <c r="N718" s="460"/>
      <c r="O718" s="355"/>
      <c r="P718" s="464"/>
      <c r="Q718" s="355"/>
      <c r="R718" s="185">
        <f t="shared" si="44"/>
        <v>10670</v>
      </c>
    </row>
    <row r="719" spans="2:18">
      <c r="B719" s="190">
        <f t="shared" si="46"/>
        <v>318</v>
      </c>
      <c r="C719" s="141"/>
      <c r="D719" s="141"/>
      <c r="E719" s="145"/>
      <c r="F719" s="161" t="s">
        <v>221</v>
      </c>
      <c r="G719" s="225" t="s">
        <v>360</v>
      </c>
      <c r="H719" s="460">
        <f>SUM(H720:H722)</f>
        <v>3435</v>
      </c>
      <c r="I719" s="355"/>
      <c r="J719" s="464"/>
      <c r="K719" s="355"/>
      <c r="L719" s="292">
        <f t="shared" si="45"/>
        <v>3435</v>
      </c>
      <c r="N719" s="460">
        <f>SUM(N720:N722)</f>
        <v>-390</v>
      </c>
      <c r="O719" s="355"/>
      <c r="P719" s="464"/>
      <c r="Q719" s="355"/>
      <c r="R719" s="185">
        <f t="shared" si="44"/>
        <v>3045</v>
      </c>
    </row>
    <row r="720" spans="2:18">
      <c r="B720" s="190">
        <f t="shared" si="46"/>
        <v>319</v>
      </c>
      <c r="C720" s="141"/>
      <c r="D720" s="141"/>
      <c r="E720" s="145"/>
      <c r="F720" s="142" t="s">
        <v>202</v>
      </c>
      <c r="G720" s="217" t="s">
        <v>335</v>
      </c>
      <c r="H720" s="418">
        <v>2635</v>
      </c>
      <c r="I720" s="355"/>
      <c r="J720" s="464"/>
      <c r="K720" s="355"/>
      <c r="L720" s="187">
        <f t="shared" si="45"/>
        <v>2635</v>
      </c>
      <c r="N720" s="418">
        <v>-390</v>
      </c>
      <c r="O720" s="355"/>
      <c r="P720" s="464"/>
      <c r="Q720" s="355"/>
      <c r="R720" s="186">
        <f t="shared" si="44"/>
        <v>2245</v>
      </c>
    </row>
    <row r="721" spans="2:18">
      <c r="B721" s="190">
        <f t="shared" si="46"/>
        <v>320</v>
      </c>
      <c r="C721" s="141"/>
      <c r="D721" s="141"/>
      <c r="E721" s="145"/>
      <c r="F721" s="142" t="s">
        <v>203</v>
      </c>
      <c r="G721" s="217" t="s">
        <v>251</v>
      </c>
      <c r="H721" s="418">
        <v>150</v>
      </c>
      <c r="I721" s="355"/>
      <c r="J721" s="464"/>
      <c r="K721" s="355"/>
      <c r="L721" s="187">
        <f t="shared" si="45"/>
        <v>150</v>
      </c>
      <c r="N721" s="418"/>
      <c r="O721" s="355"/>
      <c r="P721" s="464"/>
      <c r="Q721" s="355"/>
      <c r="R721" s="186">
        <f t="shared" si="44"/>
        <v>150</v>
      </c>
    </row>
    <row r="722" spans="2:18">
      <c r="B722" s="190">
        <f t="shared" si="46"/>
        <v>321</v>
      </c>
      <c r="C722" s="141"/>
      <c r="D722" s="141"/>
      <c r="E722" s="145"/>
      <c r="F722" s="142" t="s">
        <v>219</v>
      </c>
      <c r="G722" s="217" t="s">
        <v>252</v>
      </c>
      <c r="H722" s="418">
        <v>650</v>
      </c>
      <c r="I722" s="355"/>
      <c r="J722" s="464"/>
      <c r="K722" s="355"/>
      <c r="L722" s="187">
        <f t="shared" si="45"/>
        <v>650</v>
      </c>
      <c r="N722" s="418"/>
      <c r="O722" s="355"/>
      <c r="P722" s="464"/>
      <c r="Q722" s="355"/>
      <c r="R722" s="186">
        <f t="shared" si="44"/>
        <v>650</v>
      </c>
    </row>
    <row r="723" spans="2:18" ht="15">
      <c r="B723" s="190">
        <f t="shared" si="46"/>
        <v>322</v>
      </c>
      <c r="C723" s="141"/>
      <c r="D723" s="295">
        <v>7</v>
      </c>
      <c r="E723" s="165" t="s">
        <v>451</v>
      </c>
      <c r="F723" s="165" t="s">
        <v>410</v>
      </c>
      <c r="G723" s="267"/>
      <c r="H723" s="452">
        <f>H724+H725+H726+H730</f>
        <v>34986</v>
      </c>
      <c r="I723" s="359"/>
      <c r="J723" s="465"/>
      <c r="K723" s="359"/>
      <c r="L723" s="362">
        <f t="shared" si="45"/>
        <v>34986</v>
      </c>
      <c r="N723" s="452">
        <f>N724+N725+N726+N730</f>
        <v>-450</v>
      </c>
      <c r="O723" s="359"/>
      <c r="P723" s="465"/>
      <c r="Q723" s="359"/>
      <c r="R723" s="349">
        <f t="shared" si="44"/>
        <v>34536</v>
      </c>
    </row>
    <row r="724" spans="2:18">
      <c r="B724" s="190">
        <f t="shared" si="46"/>
        <v>323</v>
      </c>
      <c r="C724" s="141"/>
      <c r="D724" s="141"/>
      <c r="E724" s="145"/>
      <c r="F724" s="161" t="s">
        <v>214</v>
      </c>
      <c r="G724" s="225" t="s">
        <v>545</v>
      </c>
      <c r="H724" s="460">
        <v>23211</v>
      </c>
      <c r="I724" s="355"/>
      <c r="J724" s="464"/>
      <c r="K724" s="355"/>
      <c r="L724" s="292">
        <f t="shared" si="45"/>
        <v>23211</v>
      </c>
      <c r="N724" s="460">
        <v>-335</v>
      </c>
      <c r="O724" s="355"/>
      <c r="P724" s="464"/>
      <c r="Q724" s="355"/>
      <c r="R724" s="185">
        <f t="shared" si="44"/>
        <v>22876</v>
      </c>
    </row>
    <row r="725" spans="2:18">
      <c r="B725" s="190">
        <f t="shared" si="46"/>
        <v>324</v>
      </c>
      <c r="C725" s="141"/>
      <c r="D725" s="141"/>
      <c r="E725" s="145"/>
      <c r="F725" s="161" t="s">
        <v>215</v>
      </c>
      <c r="G725" s="225" t="s">
        <v>264</v>
      </c>
      <c r="H725" s="460">
        <v>7695</v>
      </c>
      <c r="I725" s="355"/>
      <c r="J725" s="464"/>
      <c r="K725" s="355"/>
      <c r="L725" s="292">
        <f t="shared" si="45"/>
        <v>7695</v>
      </c>
      <c r="N725" s="460">
        <v>-115</v>
      </c>
      <c r="O725" s="355"/>
      <c r="P725" s="464"/>
      <c r="Q725" s="355"/>
      <c r="R725" s="185">
        <f t="shared" ref="R725:R788" si="47">H725+J725+N725+P725</f>
        <v>7580</v>
      </c>
    </row>
    <row r="726" spans="2:18">
      <c r="B726" s="190">
        <f t="shared" si="46"/>
        <v>325</v>
      </c>
      <c r="C726" s="141"/>
      <c r="D726" s="141"/>
      <c r="E726" s="145"/>
      <c r="F726" s="161" t="s">
        <v>221</v>
      </c>
      <c r="G726" s="225" t="s">
        <v>360</v>
      </c>
      <c r="H726" s="460">
        <f>SUM(H727:H729)</f>
        <v>3930</v>
      </c>
      <c r="I726" s="355"/>
      <c r="J726" s="464"/>
      <c r="K726" s="355"/>
      <c r="L726" s="292">
        <f t="shared" si="45"/>
        <v>3930</v>
      </c>
      <c r="N726" s="460"/>
      <c r="O726" s="355"/>
      <c r="P726" s="464"/>
      <c r="Q726" s="355"/>
      <c r="R726" s="185">
        <f t="shared" si="47"/>
        <v>3930</v>
      </c>
    </row>
    <row r="727" spans="2:18">
      <c r="B727" s="190">
        <f t="shared" si="46"/>
        <v>326</v>
      </c>
      <c r="C727" s="141"/>
      <c r="D727" s="141"/>
      <c r="E727" s="145"/>
      <c r="F727" s="142" t="s">
        <v>202</v>
      </c>
      <c r="G727" s="217" t="s">
        <v>335</v>
      </c>
      <c r="H727" s="418">
        <v>940</v>
      </c>
      <c r="I727" s="355"/>
      <c r="J727" s="464"/>
      <c r="K727" s="355"/>
      <c r="L727" s="187">
        <f t="shared" si="45"/>
        <v>940</v>
      </c>
      <c r="N727" s="418"/>
      <c r="O727" s="355"/>
      <c r="P727" s="464"/>
      <c r="Q727" s="355"/>
      <c r="R727" s="186">
        <f t="shared" si="47"/>
        <v>940</v>
      </c>
    </row>
    <row r="728" spans="2:18">
      <c r="B728" s="190">
        <f t="shared" si="46"/>
        <v>327</v>
      </c>
      <c r="C728" s="141"/>
      <c r="D728" s="141"/>
      <c r="E728" s="145"/>
      <c r="F728" s="142" t="s">
        <v>203</v>
      </c>
      <c r="G728" s="217" t="s">
        <v>251</v>
      </c>
      <c r="H728" s="418">
        <v>1100</v>
      </c>
      <c r="I728" s="355"/>
      <c r="J728" s="464"/>
      <c r="K728" s="355"/>
      <c r="L728" s="187">
        <f t="shared" si="45"/>
        <v>1100</v>
      </c>
      <c r="N728" s="418"/>
      <c r="O728" s="355"/>
      <c r="P728" s="464"/>
      <c r="Q728" s="355"/>
      <c r="R728" s="186">
        <f t="shared" si="47"/>
        <v>1100</v>
      </c>
    </row>
    <row r="729" spans="2:18">
      <c r="B729" s="190">
        <f t="shared" si="46"/>
        <v>328</v>
      </c>
      <c r="C729" s="141"/>
      <c r="D729" s="141"/>
      <c r="E729" s="145"/>
      <c r="F729" s="142" t="s">
        <v>219</v>
      </c>
      <c r="G729" s="217" t="s">
        <v>252</v>
      </c>
      <c r="H729" s="418">
        <v>1890</v>
      </c>
      <c r="I729" s="355"/>
      <c r="J729" s="464"/>
      <c r="K729" s="355"/>
      <c r="L729" s="187">
        <f t="shared" si="45"/>
        <v>1890</v>
      </c>
      <c r="N729" s="418"/>
      <c r="O729" s="355"/>
      <c r="P729" s="464"/>
      <c r="Q729" s="355"/>
      <c r="R729" s="186">
        <f t="shared" si="47"/>
        <v>1890</v>
      </c>
    </row>
    <row r="730" spans="2:18">
      <c r="B730" s="190">
        <f t="shared" si="46"/>
        <v>329</v>
      </c>
      <c r="C730" s="141"/>
      <c r="D730" s="141"/>
      <c r="E730" s="145"/>
      <c r="F730" s="161" t="s">
        <v>220</v>
      </c>
      <c r="G730" s="225" t="s">
        <v>405</v>
      </c>
      <c r="H730" s="460">
        <v>150</v>
      </c>
      <c r="I730" s="353"/>
      <c r="J730" s="467"/>
      <c r="K730" s="353"/>
      <c r="L730" s="292">
        <f t="shared" si="45"/>
        <v>150</v>
      </c>
      <c r="N730" s="460"/>
      <c r="O730" s="353"/>
      <c r="P730" s="467"/>
      <c r="Q730" s="353"/>
      <c r="R730" s="185">
        <f t="shared" si="47"/>
        <v>150</v>
      </c>
    </row>
    <row r="731" spans="2:18" ht="15">
      <c r="B731" s="190">
        <f t="shared" si="46"/>
        <v>330</v>
      </c>
      <c r="C731" s="141"/>
      <c r="D731" s="295">
        <v>8</v>
      </c>
      <c r="E731" s="165" t="s">
        <v>451</v>
      </c>
      <c r="F731" s="165" t="s">
        <v>411</v>
      </c>
      <c r="G731" s="267"/>
      <c r="H731" s="452">
        <f>H732+H733+H734+H738</f>
        <v>73380</v>
      </c>
      <c r="I731" s="359"/>
      <c r="J731" s="465"/>
      <c r="K731" s="359"/>
      <c r="L731" s="362">
        <f t="shared" si="45"/>
        <v>73380</v>
      </c>
      <c r="N731" s="452">
        <f>N732+N733+N734+N738</f>
        <v>-2000</v>
      </c>
      <c r="O731" s="359"/>
      <c r="P731" s="465"/>
      <c r="Q731" s="359"/>
      <c r="R731" s="349">
        <f t="shared" si="47"/>
        <v>71380</v>
      </c>
    </row>
    <row r="732" spans="2:18">
      <c r="B732" s="190">
        <f t="shared" si="46"/>
        <v>331</v>
      </c>
      <c r="C732" s="141"/>
      <c r="D732" s="141"/>
      <c r="E732" s="145"/>
      <c r="F732" s="161" t="s">
        <v>214</v>
      </c>
      <c r="G732" s="225" t="s">
        <v>545</v>
      </c>
      <c r="H732" s="460">
        <v>47270</v>
      </c>
      <c r="I732" s="355"/>
      <c r="J732" s="464"/>
      <c r="K732" s="355"/>
      <c r="L732" s="292">
        <f t="shared" si="45"/>
        <v>47270</v>
      </c>
      <c r="N732" s="460">
        <v>-1480</v>
      </c>
      <c r="O732" s="355"/>
      <c r="P732" s="464"/>
      <c r="Q732" s="355"/>
      <c r="R732" s="185">
        <f t="shared" si="47"/>
        <v>45790</v>
      </c>
    </row>
    <row r="733" spans="2:18">
      <c r="B733" s="190">
        <f t="shared" si="46"/>
        <v>332</v>
      </c>
      <c r="C733" s="141"/>
      <c r="D733" s="141"/>
      <c r="E733" s="145"/>
      <c r="F733" s="161" t="s">
        <v>215</v>
      </c>
      <c r="G733" s="225" t="s">
        <v>264</v>
      </c>
      <c r="H733" s="460">
        <v>17510</v>
      </c>
      <c r="I733" s="355"/>
      <c r="J733" s="464"/>
      <c r="K733" s="355"/>
      <c r="L733" s="292">
        <f t="shared" si="45"/>
        <v>17510</v>
      </c>
      <c r="N733" s="460">
        <v>-520</v>
      </c>
      <c r="O733" s="355"/>
      <c r="P733" s="464"/>
      <c r="Q733" s="355"/>
      <c r="R733" s="185">
        <f t="shared" si="47"/>
        <v>16990</v>
      </c>
    </row>
    <row r="734" spans="2:18">
      <c r="B734" s="190">
        <f t="shared" si="46"/>
        <v>333</v>
      </c>
      <c r="C734" s="141"/>
      <c r="D734" s="141"/>
      <c r="E734" s="145"/>
      <c r="F734" s="161" t="s">
        <v>221</v>
      </c>
      <c r="G734" s="225" t="s">
        <v>360</v>
      </c>
      <c r="H734" s="460">
        <f>SUM(H735:H737)</f>
        <v>8300</v>
      </c>
      <c r="I734" s="355"/>
      <c r="J734" s="464"/>
      <c r="K734" s="355"/>
      <c r="L734" s="292">
        <f t="shared" si="45"/>
        <v>8300</v>
      </c>
      <c r="N734" s="460"/>
      <c r="O734" s="355"/>
      <c r="P734" s="464"/>
      <c r="Q734" s="355"/>
      <c r="R734" s="185">
        <f t="shared" si="47"/>
        <v>8300</v>
      </c>
    </row>
    <row r="735" spans="2:18">
      <c r="B735" s="190">
        <f t="shared" si="46"/>
        <v>334</v>
      </c>
      <c r="C735" s="141"/>
      <c r="D735" s="141"/>
      <c r="E735" s="145"/>
      <c r="F735" s="142" t="s">
        <v>202</v>
      </c>
      <c r="G735" s="217" t="s">
        <v>335</v>
      </c>
      <c r="H735" s="418">
        <v>6200</v>
      </c>
      <c r="I735" s="355"/>
      <c r="J735" s="464"/>
      <c r="K735" s="355"/>
      <c r="L735" s="187">
        <f t="shared" si="45"/>
        <v>6200</v>
      </c>
      <c r="N735" s="418"/>
      <c r="O735" s="355"/>
      <c r="P735" s="464"/>
      <c r="Q735" s="355"/>
      <c r="R735" s="186">
        <f t="shared" si="47"/>
        <v>6200</v>
      </c>
    </row>
    <row r="736" spans="2:18">
      <c r="B736" s="190">
        <f t="shared" si="46"/>
        <v>335</v>
      </c>
      <c r="C736" s="141"/>
      <c r="D736" s="141"/>
      <c r="E736" s="145"/>
      <c r="F736" s="142" t="s">
        <v>203</v>
      </c>
      <c r="G736" s="217" t="s">
        <v>251</v>
      </c>
      <c r="H736" s="418">
        <v>950</v>
      </c>
      <c r="I736" s="355"/>
      <c r="J736" s="464"/>
      <c r="K736" s="355"/>
      <c r="L736" s="187">
        <f t="shared" si="45"/>
        <v>950</v>
      </c>
      <c r="N736" s="418"/>
      <c r="O736" s="355"/>
      <c r="P736" s="464"/>
      <c r="Q736" s="355"/>
      <c r="R736" s="186">
        <f t="shared" si="47"/>
        <v>950</v>
      </c>
    </row>
    <row r="737" spans="2:18">
      <c r="B737" s="190">
        <f t="shared" si="46"/>
        <v>336</v>
      </c>
      <c r="C737" s="141"/>
      <c r="D737" s="141"/>
      <c r="E737" s="145"/>
      <c r="F737" s="142" t="s">
        <v>219</v>
      </c>
      <c r="G737" s="217" t="s">
        <v>252</v>
      </c>
      <c r="H737" s="418">
        <v>1150</v>
      </c>
      <c r="I737" s="355"/>
      <c r="J737" s="464"/>
      <c r="K737" s="355"/>
      <c r="L737" s="187">
        <f t="shared" si="45"/>
        <v>1150</v>
      </c>
      <c r="N737" s="418"/>
      <c r="O737" s="355"/>
      <c r="P737" s="464"/>
      <c r="Q737" s="355"/>
      <c r="R737" s="186">
        <f t="shared" si="47"/>
        <v>1150</v>
      </c>
    </row>
    <row r="738" spans="2:18">
      <c r="B738" s="190">
        <f t="shared" si="46"/>
        <v>337</v>
      </c>
      <c r="C738" s="141"/>
      <c r="D738" s="141"/>
      <c r="E738" s="145"/>
      <c r="F738" s="161" t="s">
        <v>220</v>
      </c>
      <c r="G738" s="225" t="s">
        <v>405</v>
      </c>
      <c r="H738" s="460">
        <v>300</v>
      </c>
      <c r="I738" s="355"/>
      <c r="J738" s="464"/>
      <c r="K738" s="355"/>
      <c r="L738" s="187">
        <f t="shared" si="45"/>
        <v>300</v>
      </c>
      <c r="N738" s="460"/>
      <c r="O738" s="355"/>
      <c r="P738" s="464"/>
      <c r="Q738" s="355"/>
      <c r="R738" s="185">
        <f t="shared" si="47"/>
        <v>300</v>
      </c>
    </row>
    <row r="739" spans="2:18" ht="15">
      <c r="B739" s="190">
        <f t="shared" si="46"/>
        <v>338</v>
      </c>
      <c r="C739" s="141"/>
      <c r="D739" s="295">
        <v>9</v>
      </c>
      <c r="E739" s="298" t="s">
        <v>451</v>
      </c>
      <c r="F739" s="298" t="s">
        <v>412</v>
      </c>
      <c r="G739" s="299"/>
      <c r="H739" s="454">
        <f>H740+H741+H742</f>
        <v>30807</v>
      </c>
      <c r="I739" s="359"/>
      <c r="J739" s="481">
        <f>SUM(J740:J746)</f>
        <v>0</v>
      </c>
      <c r="K739" s="359"/>
      <c r="L739" s="363">
        <f t="shared" si="45"/>
        <v>30807</v>
      </c>
      <c r="N739" s="454"/>
      <c r="O739" s="359"/>
      <c r="P739" s="481">
        <f>SUM(P740:P746)</f>
        <v>0</v>
      </c>
      <c r="Q739" s="359"/>
      <c r="R739" s="349">
        <f t="shared" si="47"/>
        <v>30807</v>
      </c>
    </row>
    <row r="740" spans="2:18">
      <c r="B740" s="190">
        <f t="shared" si="46"/>
        <v>339</v>
      </c>
      <c r="C740" s="141"/>
      <c r="D740" s="141"/>
      <c r="E740" s="145"/>
      <c r="F740" s="161" t="s">
        <v>214</v>
      </c>
      <c r="G740" s="225" t="s">
        <v>545</v>
      </c>
      <c r="H740" s="460">
        <v>19883</v>
      </c>
      <c r="I740" s="355"/>
      <c r="J740" s="464"/>
      <c r="K740" s="355"/>
      <c r="L740" s="292">
        <f t="shared" si="45"/>
        <v>19883</v>
      </c>
      <c r="N740" s="460"/>
      <c r="O740" s="355"/>
      <c r="P740" s="464"/>
      <c r="Q740" s="355"/>
      <c r="R740" s="185">
        <f t="shared" si="47"/>
        <v>19883</v>
      </c>
    </row>
    <row r="741" spans="2:18">
      <c r="B741" s="190">
        <f t="shared" si="46"/>
        <v>340</v>
      </c>
      <c r="C741" s="141"/>
      <c r="D741" s="141"/>
      <c r="E741" s="145"/>
      <c r="F741" s="161" t="s">
        <v>215</v>
      </c>
      <c r="G741" s="225" t="s">
        <v>264</v>
      </c>
      <c r="H741" s="460">
        <v>7304</v>
      </c>
      <c r="I741" s="355"/>
      <c r="J741" s="464"/>
      <c r="K741" s="355"/>
      <c r="L741" s="292">
        <f t="shared" ref="L741:L745" si="48">H741+J741</f>
        <v>7304</v>
      </c>
      <c r="N741" s="460"/>
      <c r="O741" s="355"/>
      <c r="P741" s="464"/>
      <c r="Q741" s="355"/>
      <c r="R741" s="185">
        <f t="shared" si="47"/>
        <v>7304</v>
      </c>
    </row>
    <row r="742" spans="2:18">
      <c r="B742" s="190">
        <f t="shared" si="46"/>
        <v>341</v>
      </c>
      <c r="C742" s="141"/>
      <c r="D742" s="141"/>
      <c r="E742" s="145"/>
      <c r="F742" s="161" t="s">
        <v>221</v>
      </c>
      <c r="G742" s="225" t="s">
        <v>360</v>
      </c>
      <c r="H742" s="460">
        <f>SUM(H743:H745)</f>
        <v>3620</v>
      </c>
      <c r="I742" s="355"/>
      <c r="J742" s="464"/>
      <c r="K742" s="355"/>
      <c r="L742" s="292">
        <f t="shared" si="48"/>
        <v>3620</v>
      </c>
      <c r="N742" s="460"/>
      <c r="O742" s="355"/>
      <c r="P742" s="464"/>
      <c r="Q742" s="355"/>
      <c r="R742" s="185">
        <f t="shared" si="47"/>
        <v>3620</v>
      </c>
    </row>
    <row r="743" spans="2:18">
      <c r="B743" s="190">
        <f t="shared" si="46"/>
        <v>342</v>
      </c>
      <c r="C743" s="141"/>
      <c r="D743" s="141"/>
      <c r="E743" s="145"/>
      <c r="F743" s="142" t="s">
        <v>202</v>
      </c>
      <c r="G743" s="217" t="s">
        <v>335</v>
      </c>
      <c r="H743" s="418">
        <v>2950</v>
      </c>
      <c r="I743" s="355"/>
      <c r="J743" s="464"/>
      <c r="K743" s="355"/>
      <c r="L743" s="187">
        <f t="shared" si="48"/>
        <v>2950</v>
      </c>
      <c r="N743" s="418"/>
      <c r="O743" s="355"/>
      <c r="P743" s="464"/>
      <c r="Q743" s="355"/>
      <c r="R743" s="186">
        <f t="shared" si="47"/>
        <v>2950</v>
      </c>
    </row>
    <row r="744" spans="2:18">
      <c r="B744" s="190">
        <f t="shared" si="46"/>
        <v>343</v>
      </c>
      <c r="C744" s="141"/>
      <c r="D744" s="141"/>
      <c r="E744" s="145"/>
      <c r="F744" s="142" t="s">
        <v>203</v>
      </c>
      <c r="G744" s="217" t="s">
        <v>251</v>
      </c>
      <c r="H744" s="418">
        <v>130</v>
      </c>
      <c r="I744" s="355"/>
      <c r="J744" s="464"/>
      <c r="K744" s="355"/>
      <c r="L744" s="187">
        <f t="shared" si="48"/>
        <v>130</v>
      </c>
      <c r="N744" s="418"/>
      <c r="O744" s="355"/>
      <c r="P744" s="464"/>
      <c r="Q744" s="355"/>
      <c r="R744" s="186">
        <f t="shared" si="47"/>
        <v>130</v>
      </c>
    </row>
    <row r="745" spans="2:18">
      <c r="B745" s="190">
        <f t="shared" si="46"/>
        <v>344</v>
      </c>
      <c r="C745" s="141"/>
      <c r="D745" s="141"/>
      <c r="E745" s="145"/>
      <c r="F745" s="142" t="s">
        <v>219</v>
      </c>
      <c r="G745" s="217" t="s">
        <v>252</v>
      </c>
      <c r="H745" s="418">
        <v>540</v>
      </c>
      <c r="I745" s="355"/>
      <c r="J745" s="464"/>
      <c r="K745" s="355"/>
      <c r="L745" s="187">
        <f t="shared" si="48"/>
        <v>540</v>
      </c>
      <c r="N745" s="418"/>
      <c r="O745" s="355"/>
      <c r="P745" s="464"/>
      <c r="Q745" s="355"/>
      <c r="R745" s="186">
        <f t="shared" si="47"/>
        <v>540</v>
      </c>
    </row>
    <row r="746" spans="2:18">
      <c r="B746" s="190">
        <f t="shared" si="46"/>
        <v>345</v>
      </c>
      <c r="C746" s="141"/>
      <c r="D746" s="141"/>
      <c r="E746" s="145"/>
      <c r="F746" s="145"/>
      <c r="G746" s="225"/>
      <c r="H746" s="393"/>
      <c r="I746" s="166"/>
      <c r="J746" s="157"/>
      <c r="K746" s="166"/>
      <c r="L746" s="187"/>
      <c r="N746" s="393"/>
      <c r="O746" s="166"/>
      <c r="P746" s="157"/>
      <c r="Q746" s="166"/>
      <c r="R746" s="187"/>
    </row>
    <row r="747" spans="2:18">
      <c r="B747" s="190">
        <f t="shared" si="46"/>
        <v>346</v>
      </c>
      <c r="C747" s="141"/>
      <c r="D747" s="141"/>
      <c r="E747" s="145"/>
      <c r="F747" s="315">
        <v>640</v>
      </c>
      <c r="G747" s="316" t="s">
        <v>413</v>
      </c>
      <c r="H747" s="461">
        <v>11740</v>
      </c>
      <c r="I747" s="143"/>
      <c r="J747" s="466"/>
      <c r="K747" s="143"/>
      <c r="L747" s="317">
        <f>H747+J747</f>
        <v>11740</v>
      </c>
      <c r="N747" s="461"/>
      <c r="O747" s="143"/>
      <c r="P747" s="466"/>
      <c r="Q747" s="143"/>
      <c r="R747" s="317">
        <f t="shared" si="47"/>
        <v>11740</v>
      </c>
    </row>
    <row r="748" spans="2:18">
      <c r="B748" s="190">
        <f t="shared" si="46"/>
        <v>347</v>
      </c>
      <c r="C748" s="141"/>
      <c r="D748" s="141"/>
      <c r="E748" s="145"/>
      <c r="F748" s="315">
        <v>640</v>
      </c>
      <c r="G748" s="316" t="s">
        <v>414</v>
      </c>
      <c r="H748" s="461">
        <v>8511</v>
      </c>
      <c r="I748" s="143"/>
      <c r="J748" s="466"/>
      <c r="K748" s="143"/>
      <c r="L748" s="317">
        <f>H748+J748</f>
        <v>8511</v>
      </c>
      <c r="N748" s="461"/>
      <c r="O748" s="143"/>
      <c r="P748" s="466"/>
      <c r="Q748" s="143"/>
      <c r="R748" s="317">
        <f t="shared" si="47"/>
        <v>8511</v>
      </c>
    </row>
    <row r="749" spans="2:18">
      <c r="B749" s="190">
        <f t="shared" si="46"/>
        <v>348</v>
      </c>
      <c r="C749" s="141"/>
      <c r="D749" s="141"/>
      <c r="E749" s="145"/>
      <c r="F749" s="315">
        <v>640</v>
      </c>
      <c r="G749" s="316" t="s">
        <v>625</v>
      </c>
      <c r="H749" s="461">
        <v>13648</v>
      </c>
      <c r="I749" s="143"/>
      <c r="J749" s="466"/>
      <c r="K749" s="143"/>
      <c r="L749" s="317">
        <f>H749+J749</f>
        <v>13648</v>
      </c>
      <c r="N749" s="461"/>
      <c r="O749" s="143"/>
      <c r="P749" s="466"/>
      <c r="Q749" s="143"/>
      <c r="R749" s="317">
        <f t="shared" si="47"/>
        <v>13648</v>
      </c>
    </row>
    <row r="750" spans="2:18">
      <c r="B750" s="190">
        <f t="shared" si="46"/>
        <v>349</v>
      </c>
      <c r="C750" s="141"/>
      <c r="D750" s="141"/>
      <c r="E750" s="145"/>
      <c r="F750" s="315">
        <v>640</v>
      </c>
      <c r="G750" s="316" t="s">
        <v>626</v>
      </c>
      <c r="H750" s="461">
        <v>15922</v>
      </c>
      <c r="I750" s="166"/>
      <c r="J750" s="466"/>
      <c r="K750" s="166"/>
      <c r="L750" s="317">
        <f>H750+J750</f>
        <v>15922</v>
      </c>
      <c r="N750" s="461"/>
      <c r="O750" s="166"/>
      <c r="P750" s="466"/>
      <c r="Q750" s="166"/>
      <c r="R750" s="317">
        <f t="shared" si="47"/>
        <v>15922</v>
      </c>
    </row>
    <row r="751" spans="2:18">
      <c r="B751" s="190">
        <f t="shared" ref="B751:B797" si="49">B750+1</f>
        <v>350</v>
      </c>
      <c r="C751" s="141"/>
      <c r="D751" s="145"/>
      <c r="E751" s="164"/>
      <c r="F751" s="142"/>
      <c r="G751" s="217"/>
      <c r="H751" s="473"/>
      <c r="I751" s="166"/>
      <c r="J751" s="177"/>
      <c r="K751" s="166"/>
      <c r="L751" s="240"/>
      <c r="N751" s="473"/>
      <c r="O751" s="166"/>
      <c r="P751" s="177"/>
      <c r="Q751" s="166"/>
      <c r="R751" s="240"/>
    </row>
    <row r="752" spans="2:18" ht="15">
      <c r="B752" s="190">
        <f t="shared" si="49"/>
        <v>351</v>
      </c>
      <c r="C752" s="141"/>
      <c r="D752" s="295">
        <v>10</v>
      </c>
      <c r="E752" s="301" t="s">
        <v>448</v>
      </c>
      <c r="F752" s="298" t="s">
        <v>415</v>
      </c>
      <c r="G752" s="299"/>
      <c r="H752" s="454">
        <f>H753+H754+H755+H762</f>
        <v>705780</v>
      </c>
      <c r="I752" s="359"/>
      <c r="J752" s="480"/>
      <c r="K752" s="359"/>
      <c r="L752" s="363">
        <f t="shared" ref="L752:L773" si="50">H752+J752</f>
        <v>705780</v>
      </c>
      <c r="N752" s="454">
        <f>N753+N754+N755+N762</f>
        <v>-1800</v>
      </c>
      <c r="O752" s="359"/>
      <c r="P752" s="480"/>
      <c r="Q752" s="359"/>
      <c r="R752" s="349">
        <f t="shared" si="47"/>
        <v>703980</v>
      </c>
    </row>
    <row r="753" spans="2:18">
      <c r="B753" s="190">
        <f t="shared" si="49"/>
        <v>352</v>
      </c>
      <c r="C753" s="141"/>
      <c r="D753" s="141"/>
      <c r="E753" s="145"/>
      <c r="F753" s="161" t="s">
        <v>214</v>
      </c>
      <c r="G753" s="225" t="s">
        <v>545</v>
      </c>
      <c r="H753" s="460">
        <v>463800</v>
      </c>
      <c r="I753" s="355"/>
      <c r="J753" s="464"/>
      <c r="K753" s="355"/>
      <c r="L753" s="292">
        <f t="shared" si="50"/>
        <v>463800</v>
      </c>
      <c r="N753" s="460">
        <v>-1335</v>
      </c>
      <c r="O753" s="355"/>
      <c r="P753" s="464"/>
      <c r="Q753" s="355"/>
      <c r="R753" s="185">
        <f t="shared" si="47"/>
        <v>462465</v>
      </c>
    </row>
    <row r="754" spans="2:18">
      <c r="B754" s="190">
        <f t="shared" si="49"/>
        <v>353</v>
      </c>
      <c r="C754" s="141"/>
      <c r="D754" s="141"/>
      <c r="E754" s="145"/>
      <c r="F754" s="161" t="s">
        <v>215</v>
      </c>
      <c r="G754" s="225" t="s">
        <v>264</v>
      </c>
      <c r="H754" s="460">
        <v>155880</v>
      </c>
      <c r="I754" s="355"/>
      <c r="J754" s="464"/>
      <c r="K754" s="355"/>
      <c r="L754" s="292">
        <f t="shared" si="50"/>
        <v>155880</v>
      </c>
      <c r="N754" s="460">
        <v>-465</v>
      </c>
      <c r="O754" s="355"/>
      <c r="P754" s="464"/>
      <c r="Q754" s="355"/>
      <c r="R754" s="185">
        <f t="shared" si="47"/>
        <v>155415</v>
      </c>
    </row>
    <row r="755" spans="2:18">
      <c r="B755" s="190">
        <f t="shared" si="49"/>
        <v>354</v>
      </c>
      <c r="C755" s="141"/>
      <c r="D755" s="141"/>
      <c r="E755" s="145"/>
      <c r="F755" s="161" t="s">
        <v>221</v>
      </c>
      <c r="G755" s="225" t="s">
        <v>360</v>
      </c>
      <c r="H755" s="460">
        <f>SUM(H756:H761)</f>
        <v>84300</v>
      </c>
      <c r="I755" s="355"/>
      <c r="J755" s="464"/>
      <c r="K755" s="355"/>
      <c r="L755" s="292">
        <f t="shared" si="50"/>
        <v>84300</v>
      </c>
      <c r="N755" s="460"/>
      <c r="O755" s="355"/>
      <c r="P755" s="464"/>
      <c r="Q755" s="355"/>
      <c r="R755" s="185">
        <f t="shared" si="47"/>
        <v>84300</v>
      </c>
    </row>
    <row r="756" spans="2:18">
      <c r="B756" s="190">
        <f t="shared" si="49"/>
        <v>355</v>
      </c>
      <c r="C756" s="141"/>
      <c r="D756" s="141"/>
      <c r="E756" s="145"/>
      <c r="F756" s="142" t="s">
        <v>216</v>
      </c>
      <c r="G756" s="217" t="s">
        <v>323</v>
      </c>
      <c r="H756" s="418">
        <v>800</v>
      </c>
      <c r="I756" s="355"/>
      <c r="J756" s="464"/>
      <c r="K756" s="355"/>
      <c r="L756" s="187">
        <f t="shared" si="50"/>
        <v>800</v>
      </c>
      <c r="N756" s="418"/>
      <c r="O756" s="355"/>
      <c r="P756" s="464"/>
      <c r="Q756" s="355"/>
      <c r="R756" s="186">
        <f t="shared" si="47"/>
        <v>800</v>
      </c>
    </row>
    <row r="757" spans="2:18">
      <c r="B757" s="190">
        <f t="shared" si="49"/>
        <v>356</v>
      </c>
      <c r="C757" s="141"/>
      <c r="D757" s="141"/>
      <c r="E757" s="145"/>
      <c r="F757" s="142" t="s">
        <v>202</v>
      </c>
      <c r="G757" s="217" t="s">
        <v>335</v>
      </c>
      <c r="H757" s="418">
        <v>37240</v>
      </c>
      <c r="I757" s="355"/>
      <c r="J757" s="464"/>
      <c r="K757" s="355"/>
      <c r="L757" s="187">
        <f t="shared" si="50"/>
        <v>37240</v>
      </c>
      <c r="N757" s="418"/>
      <c r="O757" s="355"/>
      <c r="P757" s="464"/>
      <c r="Q757" s="355"/>
      <c r="R757" s="186">
        <f t="shared" si="47"/>
        <v>37240</v>
      </c>
    </row>
    <row r="758" spans="2:18">
      <c r="B758" s="190">
        <f t="shared" si="49"/>
        <v>357</v>
      </c>
      <c r="C758" s="141"/>
      <c r="D758" s="141"/>
      <c r="E758" s="145"/>
      <c r="F758" s="142" t="s">
        <v>203</v>
      </c>
      <c r="G758" s="217" t="s">
        <v>251</v>
      </c>
      <c r="H758" s="418">
        <v>6120</v>
      </c>
      <c r="I758" s="355"/>
      <c r="J758" s="464"/>
      <c r="K758" s="355"/>
      <c r="L758" s="187">
        <f t="shared" si="50"/>
        <v>6120</v>
      </c>
      <c r="N758" s="418"/>
      <c r="O758" s="355"/>
      <c r="P758" s="464"/>
      <c r="Q758" s="355"/>
      <c r="R758" s="186">
        <f t="shared" si="47"/>
        <v>6120</v>
      </c>
    </row>
    <row r="759" spans="2:18">
      <c r="B759" s="190">
        <f t="shared" si="49"/>
        <v>358</v>
      </c>
      <c r="C759" s="141"/>
      <c r="D759" s="141"/>
      <c r="E759" s="145"/>
      <c r="F759" s="145">
        <v>635</v>
      </c>
      <c r="G759" s="217" t="s">
        <v>266</v>
      </c>
      <c r="H759" s="418">
        <v>4900</v>
      </c>
      <c r="I759" s="355"/>
      <c r="J759" s="464"/>
      <c r="K759" s="355"/>
      <c r="L759" s="187">
        <f t="shared" si="50"/>
        <v>4900</v>
      </c>
      <c r="N759" s="418"/>
      <c r="O759" s="355"/>
      <c r="P759" s="464"/>
      <c r="Q759" s="355"/>
      <c r="R759" s="186">
        <f t="shared" si="47"/>
        <v>4900</v>
      </c>
    </row>
    <row r="760" spans="2:18">
      <c r="B760" s="190">
        <f t="shared" si="49"/>
        <v>359</v>
      </c>
      <c r="C760" s="141"/>
      <c r="D760" s="141"/>
      <c r="E760" s="145"/>
      <c r="F760" s="145">
        <v>636</v>
      </c>
      <c r="G760" s="217" t="s">
        <v>267</v>
      </c>
      <c r="H760" s="418">
        <v>100</v>
      </c>
      <c r="I760" s="355"/>
      <c r="J760" s="464"/>
      <c r="K760" s="355"/>
      <c r="L760" s="187">
        <f t="shared" si="50"/>
        <v>100</v>
      </c>
      <c r="N760" s="418"/>
      <c r="O760" s="355"/>
      <c r="P760" s="464"/>
      <c r="Q760" s="355"/>
      <c r="R760" s="186">
        <f t="shared" si="47"/>
        <v>100</v>
      </c>
    </row>
    <row r="761" spans="2:18">
      <c r="B761" s="190">
        <f t="shared" si="49"/>
        <v>360</v>
      </c>
      <c r="C761" s="141"/>
      <c r="D761" s="141"/>
      <c r="E761" s="145"/>
      <c r="F761" s="142" t="s">
        <v>219</v>
      </c>
      <c r="G761" s="217" t="s">
        <v>252</v>
      </c>
      <c r="H761" s="418">
        <v>35140</v>
      </c>
      <c r="I761" s="355"/>
      <c r="J761" s="464"/>
      <c r="K761" s="355"/>
      <c r="L761" s="187">
        <f t="shared" si="50"/>
        <v>35140</v>
      </c>
      <c r="N761" s="418"/>
      <c r="O761" s="355"/>
      <c r="P761" s="464"/>
      <c r="Q761" s="355"/>
      <c r="R761" s="186">
        <f t="shared" si="47"/>
        <v>35140</v>
      </c>
    </row>
    <row r="762" spans="2:18">
      <c r="B762" s="190">
        <f t="shared" si="49"/>
        <v>361</v>
      </c>
      <c r="C762" s="141"/>
      <c r="D762" s="141"/>
      <c r="E762" s="145"/>
      <c r="F762" s="161" t="s">
        <v>220</v>
      </c>
      <c r="G762" s="225" t="s">
        <v>544</v>
      </c>
      <c r="H762" s="460">
        <v>1800</v>
      </c>
      <c r="I762" s="355"/>
      <c r="J762" s="464"/>
      <c r="K762" s="355"/>
      <c r="L762" s="292">
        <f t="shared" si="50"/>
        <v>1800</v>
      </c>
      <c r="N762" s="460"/>
      <c r="O762" s="355"/>
      <c r="P762" s="464"/>
      <c r="Q762" s="355"/>
      <c r="R762" s="185">
        <f t="shared" si="47"/>
        <v>1800</v>
      </c>
    </row>
    <row r="763" spans="2:18" ht="15">
      <c r="B763" s="190">
        <f t="shared" si="49"/>
        <v>362</v>
      </c>
      <c r="C763" s="141"/>
      <c r="D763" s="295">
        <v>11</v>
      </c>
      <c r="E763" s="194" t="s">
        <v>452</v>
      </c>
      <c r="F763" s="165" t="s">
        <v>416</v>
      </c>
      <c r="G763" s="267"/>
      <c r="H763" s="452">
        <f>H764+H765+H766+H772+H773</f>
        <v>86440</v>
      </c>
      <c r="I763" s="359"/>
      <c r="J763" s="465"/>
      <c r="K763" s="359"/>
      <c r="L763" s="362">
        <f t="shared" si="50"/>
        <v>86440</v>
      </c>
      <c r="N763" s="452"/>
      <c r="O763" s="359"/>
      <c r="P763" s="465"/>
      <c r="Q763" s="359"/>
      <c r="R763" s="349">
        <f t="shared" si="47"/>
        <v>86440</v>
      </c>
    </row>
    <row r="764" spans="2:18">
      <c r="B764" s="190">
        <f t="shared" si="49"/>
        <v>363</v>
      </c>
      <c r="C764" s="141"/>
      <c r="D764" s="141"/>
      <c r="E764" s="145"/>
      <c r="F764" s="161" t="s">
        <v>214</v>
      </c>
      <c r="G764" s="225" t="s">
        <v>545</v>
      </c>
      <c r="H764" s="460">
        <v>51000</v>
      </c>
      <c r="I764" s="355"/>
      <c r="J764" s="464"/>
      <c r="K764" s="355"/>
      <c r="L764" s="292">
        <f t="shared" si="50"/>
        <v>51000</v>
      </c>
      <c r="N764" s="460"/>
      <c r="O764" s="355"/>
      <c r="P764" s="464"/>
      <c r="Q764" s="355"/>
      <c r="R764" s="185">
        <f t="shared" si="47"/>
        <v>51000</v>
      </c>
    </row>
    <row r="765" spans="2:18">
      <c r="B765" s="190">
        <f t="shared" si="49"/>
        <v>364</v>
      </c>
      <c r="C765" s="141"/>
      <c r="D765" s="141"/>
      <c r="E765" s="145"/>
      <c r="F765" s="161" t="s">
        <v>215</v>
      </c>
      <c r="G765" s="225" t="s">
        <v>264</v>
      </c>
      <c r="H765" s="460">
        <v>18100</v>
      </c>
      <c r="I765" s="355"/>
      <c r="J765" s="464"/>
      <c r="K765" s="355"/>
      <c r="L765" s="292">
        <f t="shared" si="50"/>
        <v>18100</v>
      </c>
      <c r="N765" s="460"/>
      <c r="O765" s="355"/>
      <c r="P765" s="464"/>
      <c r="Q765" s="355"/>
      <c r="R765" s="185">
        <f t="shared" si="47"/>
        <v>18100</v>
      </c>
    </row>
    <row r="766" spans="2:18">
      <c r="B766" s="190">
        <f t="shared" si="49"/>
        <v>365</v>
      </c>
      <c r="C766" s="141"/>
      <c r="D766" s="141"/>
      <c r="E766" s="145"/>
      <c r="F766" s="161" t="s">
        <v>221</v>
      </c>
      <c r="G766" s="225" t="s">
        <v>360</v>
      </c>
      <c r="H766" s="460">
        <f>SUM(H767:H771)</f>
        <v>16430</v>
      </c>
      <c r="I766" s="355"/>
      <c r="J766" s="464"/>
      <c r="K766" s="355"/>
      <c r="L766" s="292">
        <f t="shared" si="50"/>
        <v>16430</v>
      </c>
      <c r="N766" s="460"/>
      <c r="O766" s="355"/>
      <c r="P766" s="464"/>
      <c r="Q766" s="355"/>
      <c r="R766" s="185">
        <f t="shared" si="47"/>
        <v>16430</v>
      </c>
    </row>
    <row r="767" spans="2:18">
      <c r="B767" s="190">
        <f t="shared" si="49"/>
        <v>366</v>
      </c>
      <c r="C767" s="141"/>
      <c r="D767" s="141"/>
      <c r="E767" s="145"/>
      <c r="F767" s="142" t="s">
        <v>216</v>
      </c>
      <c r="G767" s="217" t="s">
        <v>323</v>
      </c>
      <c r="H767" s="418">
        <v>500</v>
      </c>
      <c r="I767" s="355"/>
      <c r="J767" s="464"/>
      <c r="K767" s="355"/>
      <c r="L767" s="187">
        <f t="shared" si="50"/>
        <v>500</v>
      </c>
      <c r="N767" s="418"/>
      <c r="O767" s="355"/>
      <c r="P767" s="464"/>
      <c r="Q767" s="355"/>
      <c r="R767" s="186">
        <f t="shared" si="47"/>
        <v>500</v>
      </c>
    </row>
    <row r="768" spans="2:18">
      <c r="B768" s="190">
        <f t="shared" si="49"/>
        <v>367</v>
      </c>
      <c r="C768" s="141"/>
      <c r="D768" s="141"/>
      <c r="E768" s="145"/>
      <c r="F768" s="142" t="s">
        <v>202</v>
      </c>
      <c r="G768" s="217" t="s">
        <v>335</v>
      </c>
      <c r="H768" s="418">
        <v>5490</v>
      </c>
      <c r="I768" s="355"/>
      <c r="J768" s="464"/>
      <c r="K768" s="355"/>
      <c r="L768" s="187">
        <f t="shared" si="50"/>
        <v>5490</v>
      </c>
      <c r="N768" s="418"/>
      <c r="O768" s="355"/>
      <c r="P768" s="464"/>
      <c r="Q768" s="355"/>
      <c r="R768" s="186">
        <f t="shared" si="47"/>
        <v>5490</v>
      </c>
    </row>
    <row r="769" spans="2:18">
      <c r="B769" s="190">
        <f t="shared" si="49"/>
        <v>368</v>
      </c>
      <c r="C769" s="141"/>
      <c r="D769" s="141"/>
      <c r="E769" s="145"/>
      <c r="F769" s="142" t="s">
        <v>203</v>
      </c>
      <c r="G769" s="217" t="s">
        <v>251</v>
      </c>
      <c r="H769" s="418">
        <v>1092</v>
      </c>
      <c r="I769" s="355"/>
      <c r="J769" s="464"/>
      <c r="K769" s="355"/>
      <c r="L769" s="187">
        <f t="shared" si="50"/>
        <v>1092</v>
      </c>
      <c r="N769" s="418"/>
      <c r="O769" s="355"/>
      <c r="P769" s="464"/>
      <c r="Q769" s="355"/>
      <c r="R769" s="186">
        <f t="shared" si="47"/>
        <v>1092</v>
      </c>
    </row>
    <row r="770" spans="2:18">
      <c r="B770" s="190">
        <f t="shared" si="49"/>
        <v>369</v>
      </c>
      <c r="C770" s="141"/>
      <c r="D770" s="141"/>
      <c r="E770" s="145"/>
      <c r="F770" s="145">
        <v>635</v>
      </c>
      <c r="G770" s="217" t="s">
        <v>266</v>
      </c>
      <c r="H770" s="418">
        <v>400</v>
      </c>
      <c r="I770" s="355"/>
      <c r="J770" s="464"/>
      <c r="K770" s="355"/>
      <c r="L770" s="187">
        <f t="shared" si="50"/>
        <v>400</v>
      </c>
      <c r="N770" s="418"/>
      <c r="O770" s="355"/>
      <c r="P770" s="464"/>
      <c r="Q770" s="355"/>
      <c r="R770" s="186">
        <f t="shared" si="47"/>
        <v>400</v>
      </c>
    </row>
    <row r="771" spans="2:18">
      <c r="B771" s="190">
        <f t="shared" si="49"/>
        <v>370</v>
      </c>
      <c r="C771" s="141"/>
      <c r="D771" s="141"/>
      <c r="E771" s="145"/>
      <c r="F771" s="142" t="s">
        <v>219</v>
      </c>
      <c r="G771" s="217" t="s">
        <v>252</v>
      </c>
      <c r="H771" s="418">
        <v>8948</v>
      </c>
      <c r="I771" s="355"/>
      <c r="J771" s="464"/>
      <c r="K771" s="355"/>
      <c r="L771" s="187">
        <f t="shared" si="50"/>
        <v>8948</v>
      </c>
      <c r="N771" s="418"/>
      <c r="O771" s="355"/>
      <c r="P771" s="464"/>
      <c r="Q771" s="355"/>
      <c r="R771" s="186">
        <f t="shared" si="47"/>
        <v>8948</v>
      </c>
    </row>
    <row r="772" spans="2:18">
      <c r="B772" s="190">
        <f t="shared" si="49"/>
        <v>371</v>
      </c>
      <c r="C772" s="141"/>
      <c r="D772" s="141"/>
      <c r="E772" s="145"/>
      <c r="F772" s="161" t="s">
        <v>221</v>
      </c>
      <c r="G772" s="225" t="s">
        <v>253</v>
      </c>
      <c r="H772" s="460">
        <v>340</v>
      </c>
      <c r="I772" s="353"/>
      <c r="J772" s="467"/>
      <c r="K772" s="353"/>
      <c r="L772" s="292">
        <f t="shared" si="50"/>
        <v>340</v>
      </c>
      <c r="N772" s="460"/>
      <c r="O772" s="353"/>
      <c r="P772" s="467"/>
      <c r="Q772" s="353"/>
      <c r="R772" s="185">
        <f t="shared" si="47"/>
        <v>340</v>
      </c>
    </row>
    <row r="773" spans="2:18">
      <c r="B773" s="190">
        <f t="shared" si="49"/>
        <v>372</v>
      </c>
      <c r="C773" s="141"/>
      <c r="D773" s="141"/>
      <c r="E773" s="145"/>
      <c r="F773" s="161" t="s">
        <v>220</v>
      </c>
      <c r="G773" s="225" t="s">
        <v>544</v>
      </c>
      <c r="H773" s="460">
        <v>570</v>
      </c>
      <c r="I773" s="353"/>
      <c r="J773" s="467"/>
      <c r="K773" s="353"/>
      <c r="L773" s="292">
        <f t="shared" si="50"/>
        <v>570</v>
      </c>
      <c r="N773" s="460"/>
      <c r="O773" s="353"/>
      <c r="P773" s="467"/>
      <c r="Q773" s="353"/>
      <c r="R773" s="185">
        <f t="shared" si="47"/>
        <v>570</v>
      </c>
    </row>
    <row r="774" spans="2:18">
      <c r="B774" s="190">
        <f t="shared" si="49"/>
        <v>373</v>
      </c>
      <c r="C774" s="141"/>
      <c r="D774" s="141"/>
      <c r="E774" s="145"/>
      <c r="F774" s="145"/>
      <c r="G774" s="225"/>
      <c r="H774" s="393"/>
      <c r="I774" s="166"/>
      <c r="J774" s="157"/>
      <c r="K774" s="166"/>
      <c r="L774" s="187"/>
      <c r="N774" s="393"/>
      <c r="O774" s="166"/>
      <c r="P774" s="157"/>
      <c r="Q774" s="166"/>
      <c r="R774" s="187"/>
    </row>
    <row r="775" spans="2:18">
      <c r="B775" s="190">
        <f t="shared" si="49"/>
        <v>374</v>
      </c>
      <c r="C775" s="141"/>
      <c r="D775" s="141"/>
      <c r="E775" s="145"/>
      <c r="F775" s="315">
        <v>640</v>
      </c>
      <c r="G775" s="316" t="s">
        <v>417</v>
      </c>
      <c r="H775" s="478">
        <v>111696</v>
      </c>
      <c r="I775" s="143"/>
      <c r="J775" s="482"/>
      <c r="K775" s="143"/>
      <c r="L775" s="318">
        <f>H775+J775</f>
        <v>111696</v>
      </c>
      <c r="N775" s="478"/>
      <c r="O775" s="143"/>
      <c r="P775" s="482"/>
      <c r="Q775" s="143"/>
      <c r="R775" s="318">
        <f t="shared" si="47"/>
        <v>111696</v>
      </c>
    </row>
    <row r="776" spans="2:18">
      <c r="B776" s="190">
        <f t="shared" si="49"/>
        <v>375</v>
      </c>
      <c r="C776" s="141"/>
      <c r="D776" s="141"/>
      <c r="E776" s="145"/>
      <c r="F776" s="315">
        <v>640</v>
      </c>
      <c r="G776" s="316" t="s">
        <v>418</v>
      </c>
      <c r="H776" s="461">
        <v>104799</v>
      </c>
      <c r="I776" s="143"/>
      <c r="J776" s="466"/>
      <c r="K776" s="143"/>
      <c r="L776" s="317">
        <f>H776+J776</f>
        <v>104799</v>
      </c>
      <c r="N776" s="461"/>
      <c r="O776" s="143"/>
      <c r="P776" s="466"/>
      <c r="Q776" s="143"/>
      <c r="R776" s="318">
        <f t="shared" si="47"/>
        <v>104799</v>
      </c>
    </row>
    <row r="777" spans="2:18">
      <c r="B777" s="190">
        <f t="shared" si="49"/>
        <v>376</v>
      </c>
      <c r="C777" s="141"/>
      <c r="D777" s="141"/>
      <c r="E777" s="145"/>
      <c r="F777" s="145"/>
      <c r="G777" s="225"/>
      <c r="H777" s="404"/>
      <c r="I777" s="143"/>
      <c r="J777" s="157"/>
      <c r="K777" s="143"/>
      <c r="L777" s="187"/>
      <c r="N777" s="404"/>
      <c r="O777" s="143"/>
      <c r="P777" s="157"/>
      <c r="Q777" s="143"/>
      <c r="R777" s="187"/>
    </row>
    <row r="778" spans="2:18">
      <c r="B778" s="190">
        <f t="shared" si="49"/>
        <v>377</v>
      </c>
      <c r="C778" s="141"/>
      <c r="D778" s="141"/>
      <c r="E778" s="145" t="s">
        <v>452</v>
      </c>
      <c r="F778" s="145">
        <v>640</v>
      </c>
      <c r="G778" s="225" t="s">
        <v>644</v>
      </c>
      <c r="H778" s="404">
        <v>5000</v>
      </c>
      <c r="I778" s="143"/>
      <c r="J778" s="157"/>
      <c r="K778" s="143"/>
      <c r="L778" s="187">
        <f>H778+J778</f>
        <v>5000</v>
      </c>
      <c r="N778" s="404"/>
      <c r="O778" s="143"/>
      <c r="P778" s="157"/>
      <c r="Q778" s="143"/>
      <c r="R778" s="186">
        <f t="shared" si="47"/>
        <v>5000</v>
      </c>
    </row>
    <row r="779" spans="2:18">
      <c r="B779" s="190">
        <f t="shared" si="49"/>
        <v>378</v>
      </c>
      <c r="C779" s="141"/>
      <c r="D779" s="141"/>
      <c r="E779" s="145"/>
      <c r="F779" s="145"/>
      <c r="G779" s="225"/>
      <c r="H779" s="404"/>
      <c r="I779" s="143"/>
      <c r="J779" s="157"/>
      <c r="K779" s="143"/>
      <c r="L779" s="187"/>
      <c r="N779" s="404"/>
      <c r="O779" s="143"/>
      <c r="P779" s="157"/>
      <c r="Q779" s="143"/>
      <c r="R779" s="187"/>
    </row>
    <row r="780" spans="2:18">
      <c r="B780" s="190">
        <f t="shared" si="49"/>
        <v>379</v>
      </c>
      <c r="C780" s="141"/>
      <c r="D780" s="141"/>
      <c r="E780" s="145" t="s">
        <v>451</v>
      </c>
      <c r="F780" s="145">
        <v>717</v>
      </c>
      <c r="G780" s="217" t="s">
        <v>456</v>
      </c>
      <c r="H780" s="404"/>
      <c r="I780" s="143"/>
      <c r="J780" s="157">
        <v>2246</v>
      </c>
      <c r="K780" s="143"/>
      <c r="L780" s="187">
        <f>H780+J780</f>
        <v>2246</v>
      </c>
      <c r="N780" s="404"/>
      <c r="O780" s="143"/>
      <c r="P780" s="157"/>
      <c r="Q780" s="143"/>
      <c r="R780" s="186">
        <f t="shared" si="47"/>
        <v>2246</v>
      </c>
    </row>
    <row r="781" spans="2:18">
      <c r="B781" s="190">
        <f t="shared" si="49"/>
        <v>380</v>
      </c>
      <c r="C781" s="141"/>
      <c r="D781" s="141"/>
      <c r="E781" s="145"/>
      <c r="F781" s="145"/>
      <c r="G781" s="225"/>
      <c r="H781" s="393"/>
      <c r="I781" s="143"/>
      <c r="J781" s="157"/>
      <c r="K781" s="143"/>
      <c r="L781" s="187"/>
      <c r="N781" s="393"/>
      <c r="O781" s="143"/>
      <c r="P781" s="157"/>
      <c r="Q781" s="143"/>
      <c r="R781" s="187"/>
    </row>
    <row r="782" spans="2:18" ht="15.75">
      <c r="B782" s="190">
        <f t="shared" si="49"/>
        <v>381</v>
      </c>
      <c r="C782" s="25">
        <v>4</v>
      </c>
      <c r="D782" s="138" t="s">
        <v>109</v>
      </c>
      <c r="E782" s="26"/>
      <c r="F782" s="26"/>
      <c r="G782" s="216"/>
      <c r="H782" s="432">
        <f>H783+H869+H938+H939+H940+H941</f>
        <v>938814</v>
      </c>
      <c r="I782" s="364"/>
      <c r="J782" s="221"/>
      <c r="K782" s="364"/>
      <c r="L782" s="406">
        <f t="shared" ref="L782:L845" si="51">H782+J782</f>
        <v>938814</v>
      </c>
      <c r="N782" s="432">
        <f>N783+N869+N938+N939+N940+N941</f>
        <v>1200</v>
      </c>
      <c r="O782" s="364"/>
      <c r="P782" s="221"/>
      <c r="Q782" s="364"/>
      <c r="R782" s="388">
        <f t="shared" si="47"/>
        <v>940014</v>
      </c>
    </row>
    <row r="783" spans="2:18" ht="15">
      <c r="B783" s="190">
        <f t="shared" si="49"/>
        <v>382</v>
      </c>
      <c r="C783" s="160"/>
      <c r="D783" s="161"/>
      <c r="E783" s="189" t="s">
        <v>433</v>
      </c>
      <c r="F783" s="161"/>
      <c r="G783" s="225"/>
      <c r="H783" s="451">
        <f>H784+H790+H796+H802+H808+H814+H820+H826+H832+H838+H844+H850+H856+H862</f>
        <v>311620</v>
      </c>
      <c r="I783" s="351"/>
      <c r="J783" s="455"/>
      <c r="K783" s="351"/>
      <c r="L783" s="365">
        <f t="shared" si="51"/>
        <v>311620</v>
      </c>
      <c r="N783" s="451"/>
      <c r="O783" s="351"/>
      <c r="P783" s="455"/>
      <c r="Q783" s="351"/>
      <c r="R783" s="365">
        <f t="shared" si="47"/>
        <v>311620</v>
      </c>
    </row>
    <row r="784" spans="2:18" ht="15">
      <c r="B784" s="190">
        <f t="shared" si="49"/>
        <v>383</v>
      </c>
      <c r="C784" s="160"/>
      <c r="D784" s="294" t="s">
        <v>4</v>
      </c>
      <c r="E784" s="194" t="s">
        <v>425</v>
      </c>
      <c r="F784" s="165" t="s">
        <v>419</v>
      </c>
      <c r="G784" s="267"/>
      <c r="H784" s="452">
        <f>H785+H786+H787</f>
        <v>14120</v>
      </c>
      <c r="I784" s="351"/>
      <c r="J784" s="458"/>
      <c r="K784" s="351"/>
      <c r="L784" s="347">
        <f t="shared" si="51"/>
        <v>14120</v>
      </c>
      <c r="N784" s="452"/>
      <c r="O784" s="351"/>
      <c r="P784" s="458"/>
      <c r="Q784" s="351"/>
      <c r="R784" s="349">
        <f t="shared" si="47"/>
        <v>14120</v>
      </c>
    </row>
    <row r="785" spans="2:18">
      <c r="B785" s="190">
        <f t="shared" si="49"/>
        <v>384</v>
      </c>
      <c r="C785" s="160"/>
      <c r="D785" s="161"/>
      <c r="E785" s="161"/>
      <c r="F785" s="161" t="s">
        <v>214</v>
      </c>
      <c r="G785" s="225" t="s">
        <v>545</v>
      </c>
      <c r="H785" s="460">
        <v>8980</v>
      </c>
      <c r="I785" s="353"/>
      <c r="J785" s="419"/>
      <c r="K785" s="353"/>
      <c r="L785" s="185">
        <f t="shared" si="51"/>
        <v>8980</v>
      </c>
      <c r="N785" s="460"/>
      <c r="O785" s="353"/>
      <c r="P785" s="419"/>
      <c r="Q785" s="353"/>
      <c r="R785" s="185">
        <f t="shared" si="47"/>
        <v>8980</v>
      </c>
    </row>
    <row r="786" spans="2:18">
      <c r="B786" s="190">
        <f t="shared" si="49"/>
        <v>385</v>
      </c>
      <c r="C786" s="160"/>
      <c r="D786" s="161"/>
      <c r="E786" s="161"/>
      <c r="F786" s="161" t="s">
        <v>215</v>
      </c>
      <c r="G786" s="229" t="s">
        <v>264</v>
      </c>
      <c r="H786" s="460">
        <v>3360</v>
      </c>
      <c r="I786" s="353"/>
      <c r="J786" s="419"/>
      <c r="K786" s="353"/>
      <c r="L786" s="185">
        <f t="shared" si="51"/>
        <v>3360</v>
      </c>
      <c r="N786" s="460"/>
      <c r="O786" s="353"/>
      <c r="P786" s="419"/>
      <c r="Q786" s="353"/>
      <c r="R786" s="185">
        <f t="shared" si="47"/>
        <v>3360</v>
      </c>
    </row>
    <row r="787" spans="2:18">
      <c r="B787" s="190">
        <f t="shared" si="49"/>
        <v>386</v>
      </c>
      <c r="C787" s="141"/>
      <c r="D787" s="142"/>
      <c r="E787" s="142"/>
      <c r="F787" s="161" t="s">
        <v>221</v>
      </c>
      <c r="G787" s="225" t="s">
        <v>360</v>
      </c>
      <c r="H787" s="555">
        <f>SUM(H788:H789)</f>
        <v>1780</v>
      </c>
      <c r="I787" s="355"/>
      <c r="J787" s="469"/>
      <c r="K787" s="355"/>
      <c r="L787" s="185">
        <f t="shared" si="51"/>
        <v>1780</v>
      </c>
      <c r="N787" s="460"/>
      <c r="O787" s="355"/>
      <c r="P787" s="469"/>
      <c r="Q787" s="355"/>
      <c r="R787" s="185">
        <f t="shared" si="47"/>
        <v>1780</v>
      </c>
    </row>
    <row r="788" spans="2:18">
      <c r="B788" s="190">
        <f t="shared" si="49"/>
        <v>387</v>
      </c>
      <c r="C788" s="141"/>
      <c r="D788" s="142"/>
      <c r="E788" s="142"/>
      <c r="F788" s="142" t="s">
        <v>203</v>
      </c>
      <c r="G788" s="217" t="s">
        <v>251</v>
      </c>
      <c r="H788" s="418">
        <v>1230</v>
      </c>
      <c r="I788" s="355"/>
      <c r="J788" s="469"/>
      <c r="K788" s="355"/>
      <c r="L788" s="186">
        <f t="shared" si="51"/>
        <v>1230</v>
      </c>
      <c r="N788" s="418"/>
      <c r="O788" s="355"/>
      <c r="P788" s="469"/>
      <c r="Q788" s="355"/>
      <c r="R788" s="186">
        <f t="shared" si="47"/>
        <v>1230</v>
      </c>
    </row>
    <row r="789" spans="2:18">
      <c r="B789" s="190">
        <f t="shared" si="49"/>
        <v>388</v>
      </c>
      <c r="C789" s="141"/>
      <c r="D789" s="142"/>
      <c r="E789" s="142"/>
      <c r="F789" s="142" t="s">
        <v>219</v>
      </c>
      <c r="G789" s="217" t="s">
        <v>252</v>
      </c>
      <c r="H789" s="418">
        <v>550</v>
      </c>
      <c r="I789" s="355"/>
      <c r="J789" s="469"/>
      <c r="K789" s="355"/>
      <c r="L789" s="186">
        <f t="shared" si="51"/>
        <v>550</v>
      </c>
      <c r="N789" s="418"/>
      <c r="O789" s="355"/>
      <c r="P789" s="469"/>
      <c r="Q789" s="355"/>
      <c r="R789" s="186">
        <f t="shared" ref="R789:R852" si="52">H789+J789+N789+P789</f>
        <v>550</v>
      </c>
    </row>
    <row r="790" spans="2:18" ht="15">
      <c r="B790" s="190">
        <f t="shared" si="49"/>
        <v>389</v>
      </c>
      <c r="C790" s="141"/>
      <c r="D790" s="294" t="s">
        <v>5</v>
      </c>
      <c r="E790" s="194" t="s">
        <v>425</v>
      </c>
      <c r="F790" s="165" t="s">
        <v>420</v>
      </c>
      <c r="G790" s="267"/>
      <c r="H790" s="551">
        <f>SUM(H791:H793)</f>
        <v>20140</v>
      </c>
      <c r="I790" s="351"/>
      <c r="J790" s="458"/>
      <c r="K790" s="351"/>
      <c r="L790" s="347">
        <f t="shared" si="51"/>
        <v>20140</v>
      </c>
      <c r="N790" s="452"/>
      <c r="O790" s="351"/>
      <c r="P790" s="458"/>
      <c r="Q790" s="351"/>
      <c r="R790" s="349">
        <f t="shared" si="52"/>
        <v>20140</v>
      </c>
    </row>
    <row r="791" spans="2:18">
      <c r="B791" s="190">
        <f t="shared" si="49"/>
        <v>390</v>
      </c>
      <c r="C791" s="141"/>
      <c r="D791" s="142"/>
      <c r="E791" s="142"/>
      <c r="F791" s="161" t="s">
        <v>214</v>
      </c>
      <c r="G791" s="225" t="s">
        <v>545</v>
      </c>
      <c r="H791" s="404">
        <v>13380</v>
      </c>
      <c r="I791" s="143"/>
      <c r="J791" s="159"/>
      <c r="K791" s="143"/>
      <c r="L791" s="185">
        <f t="shared" si="51"/>
        <v>13380</v>
      </c>
      <c r="N791" s="404"/>
      <c r="O791" s="143"/>
      <c r="P791" s="159"/>
      <c r="Q791" s="143"/>
      <c r="R791" s="185">
        <f t="shared" si="52"/>
        <v>13380</v>
      </c>
    </row>
    <row r="792" spans="2:18">
      <c r="B792" s="190">
        <f t="shared" si="49"/>
        <v>391</v>
      </c>
      <c r="C792" s="141"/>
      <c r="D792" s="142"/>
      <c r="E792" s="142"/>
      <c r="F792" s="161" t="s">
        <v>215</v>
      </c>
      <c r="G792" s="225" t="s">
        <v>264</v>
      </c>
      <c r="H792" s="404">
        <v>5010</v>
      </c>
      <c r="I792" s="143"/>
      <c r="J792" s="159"/>
      <c r="K792" s="143"/>
      <c r="L792" s="185">
        <f t="shared" si="51"/>
        <v>5010</v>
      </c>
      <c r="N792" s="404"/>
      <c r="O792" s="143"/>
      <c r="P792" s="159"/>
      <c r="Q792" s="143"/>
      <c r="R792" s="185">
        <f t="shared" si="52"/>
        <v>5010</v>
      </c>
    </row>
    <row r="793" spans="2:18">
      <c r="B793" s="190">
        <f t="shared" si="49"/>
        <v>392</v>
      </c>
      <c r="C793" s="141"/>
      <c r="D793" s="142"/>
      <c r="E793" s="142"/>
      <c r="F793" s="161" t="s">
        <v>221</v>
      </c>
      <c r="G793" s="225" t="s">
        <v>360</v>
      </c>
      <c r="H793" s="552">
        <f>SUM(H794:H795)</f>
        <v>1750</v>
      </c>
      <c r="I793" s="143"/>
      <c r="J793" s="159"/>
      <c r="K793" s="143"/>
      <c r="L793" s="185">
        <f t="shared" si="51"/>
        <v>1750</v>
      </c>
      <c r="N793" s="404"/>
      <c r="O793" s="143"/>
      <c r="P793" s="159"/>
      <c r="Q793" s="143"/>
      <c r="R793" s="185">
        <f t="shared" si="52"/>
        <v>1750</v>
      </c>
    </row>
    <row r="794" spans="2:18">
      <c r="B794" s="190">
        <f t="shared" si="49"/>
        <v>393</v>
      </c>
      <c r="C794" s="141"/>
      <c r="D794" s="142"/>
      <c r="E794" s="142"/>
      <c r="F794" s="142" t="s">
        <v>203</v>
      </c>
      <c r="G794" s="217" t="s">
        <v>251</v>
      </c>
      <c r="H794" s="393">
        <v>1100</v>
      </c>
      <c r="I794" s="143"/>
      <c r="J794" s="159"/>
      <c r="K794" s="143"/>
      <c r="L794" s="186">
        <f t="shared" si="51"/>
        <v>1100</v>
      </c>
      <c r="N794" s="393"/>
      <c r="O794" s="143"/>
      <c r="P794" s="159"/>
      <c r="Q794" s="143"/>
      <c r="R794" s="186">
        <f t="shared" si="52"/>
        <v>1100</v>
      </c>
    </row>
    <row r="795" spans="2:18">
      <c r="B795" s="190">
        <f t="shared" si="49"/>
        <v>394</v>
      </c>
      <c r="C795" s="141"/>
      <c r="D795" s="142"/>
      <c r="E795" s="142"/>
      <c r="F795" s="142" t="s">
        <v>219</v>
      </c>
      <c r="G795" s="217" t="s">
        <v>252</v>
      </c>
      <c r="H795" s="393">
        <v>650</v>
      </c>
      <c r="I795" s="143"/>
      <c r="J795" s="159"/>
      <c r="K795" s="143"/>
      <c r="L795" s="186">
        <f t="shared" si="51"/>
        <v>650</v>
      </c>
      <c r="N795" s="393"/>
      <c r="O795" s="143"/>
      <c r="P795" s="159"/>
      <c r="Q795" s="143"/>
      <c r="R795" s="186">
        <f t="shared" si="52"/>
        <v>650</v>
      </c>
    </row>
    <row r="796" spans="2:18" ht="15">
      <c r="B796" s="190">
        <f t="shared" si="49"/>
        <v>395</v>
      </c>
      <c r="C796" s="141"/>
      <c r="D796" s="294" t="s">
        <v>6</v>
      </c>
      <c r="E796" s="194" t="s">
        <v>425</v>
      </c>
      <c r="F796" s="165" t="s">
        <v>421</v>
      </c>
      <c r="G796" s="267"/>
      <c r="H796" s="551">
        <f>SUM(H797:H799)</f>
        <v>12560</v>
      </c>
      <c r="I796" s="351"/>
      <c r="J796" s="458"/>
      <c r="K796" s="351"/>
      <c r="L796" s="347">
        <f t="shared" si="51"/>
        <v>12560</v>
      </c>
      <c r="N796" s="452"/>
      <c r="O796" s="351"/>
      <c r="P796" s="458"/>
      <c r="Q796" s="351"/>
      <c r="R796" s="349">
        <f t="shared" si="52"/>
        <v>12560</v>
      </c>
    </row>
    <row r="797" spans="2:18">
      <c r="B797" s="190">
        <f t="shared" si="49"/>
        <v>396</v>
      </c>
      <c r="C797" s="141"/>
      <c r="D797" s="142"/>
      <c r="E797" s="142"/>
      <c r="F797" s="161" t="s">
        <v>214</v>
      </c>
      <c r="G797" s="225" t="s">
        <v>545</v>
      </c>
      <c r="H797" s="404">
        <v>7860</v>
      </c>
      <c r="I797" s="143"/>
      <c r="J797" s="159"/>
      <c r="K797" s="143"/>
      <c r="L797" s="185">
        <f t="shared" si="51"/>
        <v>7860</v>
      </c>
      <c r="N797" s="404"/>
      <c r="O797" s="143"/>
      <c r="P797" s="159"/>
      <c r="Q797" s="143"/>
      <c r="R797" s="185">
        <f t="shared" si="52"/>
        <v>7860</v>
      </c>
    </row>
    <row r="798" spans="2:18">
      <c r="B798" s="190">
        <f>B797+1</f>
        <v>397</v>
      </c>
      <c r="C798" s="141"/>
      <c r="D798" s="142"/>
      <c r="E798" s="142"/>
      <c r="F798" s="161" t="s">
        <v>215</v>
      </c>
      <c r="G798" s="225" t="s">
        <v>264</v>
      </c>
      <c r="H798" s="404">
        <v>3020</v>
      </c>
      <c r="I798" s="143"/>
      <c r="J798" s="159"/>
      <c r="K798" s="143"/>
      <c r="L798" s="185">
        <f t="shared" si="51"/>
        <v>3020</v>
      </c>
      <c r="N798" s="404"/>
      <c r="O798" s="143"/>
      <c r="P798" s="159"/>
      <c r="Q798" s="143"/>
      <c r="R798" s="185">
        <f t="shared" si="52"/>
        <v>3020</v>
      </c>
    </row>
    <row r="799" spans="2:18">
      <c r="B799" s="190">
        <f>B798+1</f>
        <v>398</v>
      </c>
      <c r="C799" s="141"/>
      <c r="D799" s="142"/>
      <c r="E799" s="142"/>
      <c r="F799" s="161" t="s">
        <v>221</v>
      </c>
      <c r="G799" s="225" t="s">
        <v>360</v>
      </c>
      <c r="H799" s="552">
        <f>SUM(H800:H801)</f>
        <v>1680</v>
      </c>
      <c r="I799" s="143"/>
      <c r="J799" s="159"/>
      <c r="K799" s="143"/>
      <c r="L799" s="185">
        <f t="shared" si="51"/>
        <v>1680</v>
      </c>
      <c r="N799" s="404"/>
      <c r="O799" s="143"/>
      <c r="P799" s="159"/>
      <c r="Q799" s="143"/>
      <c r="R799" s="185">
        <f t="shared" si="52"/>
        <v>1680</v>
      </c>
    </row>
    <row r="800" spans="2:18">
      <c r="B800" s="190">
        <f>B799+1</f>
        <v>399</v>
      </c>
      <c r="C800" s="141"/>
      <c r="D800" s="142"/>
      <c r="E800" s="142"/>
      <c r="F800" s="142" t="s">
        <v>203</v>
      </c>
      <c r="G800" s="217" t="s">
        <v>251</v>
      </c>
      <c r="H800" s="393">
        <v>1150</v>
      </c>
      <c r="I800" s="143"/>
      <c r="J800" s="159"/>
      <c r="K800" s="143"/>
      <c r="L800" s="186">
        <f t="shared" si="51"/>
        <v>1150</v>
      </c>
      <c r="N800" s="393"/>
      <c r="O800" s="143"/>
      <c r="P800" s="159"/>
      <c r="Q800" s="143"/>
      <c r="R800" s="186">
        <f t="shared" si="52"/>
        <v>1150</v>
      </c>
    </row>
    <row r="801" spans="2:18">
      <c r="B801" s="190">
        <f t="shared" ref="B801:B827" si="53">B800+1</f>
        <v>400</v>
      </c>
      <c r="C801" s="141"/>
      <c r="D801" s="142"/>
      <c r="E801" s="142"/>
      <c r="F801" s="142" t="s">
        <v>219</v>
      </c>
      <c r="G801" s="217" t="s">
        <v>252</v>
      </c>
      <c r="H801" s="393">
        <v>530</v>
      </c>
      <c r="I801" s="143"/>
      <c r="J801" s="159"/>
      <c r="K801" s="143"/>
      <c r="L801" s="186">
        <f t="shared" si="51"/>
        <v>530</v>
      </c>
      <c r="N801" s="393"/>
      <c r="O801" s="143"/>
      <c r="P801" s="159"/>
      <c r="Q801" s="143"/>
      <c r="R801" s="186">
        <f t="shared" si="52"/>
        <v>530</v>
      </c>
    </row>
    <row r="802" spans="2:18" ht="15">
      <c r="B802" s="190">
        <f t="shared" si="53"/>
        <v>401</v>
      </c>
      <c r="C802" s="141"/>
      <c r="D802" s="294" t="s">
        <v>7</v>
      </c>
      <c r="E802" s="194" t="s">
        <v>425</v>
      </c>
      <c r="F802" s="165" t="s">
        <v>422</v>
      </c>
      <c r="G802" s="267"/>
      <c r="H802" s="551">
        <f>SUM(H803:H805)</f>
        <v>26210</v>
      </c>
      <c r="I802" s="351"/>
      <c r="J802" s="458"/>
      <c r="K802" s="351"/>
      <c r="L802" s="347">
        <f t="shared" si="51"/>
        <v>26210</v>
      </c>
      <c r="N802" s="452"/>
      <c r="O802" s="351"/>
      <c r="P802" s="458"/>
      <c r="Q802" s="351"/>
      <c r="R802" s="349">
        <f t="shared" si="52"/>
        <v>26210</v>
      </c>
    </row>
    <row r="803" spans="2:18">
      <c r="B803" s="190">
        <f t="shared" si="53"/>
        <v>402</v>
      </c>
      <c r="C803" s="141"/>
      <c r="D803" s="142"/>
      <c r="E803" s="142"/>
      <c r="F803" s="161" t="s">
        <v>214</v>
      </c>
      <c r="G803" s="225" t="s">
        <v>545</v>
      </c>
      <c r="H803" s="404">
        <v>17700</v>
      </c>
      <c r="I803" s="143"/>
      <c r="J803" s="159"/>
      <c r="K803" s="143"/>
      <c r="L803" s="185">
        <f t="shared" si="51"/>
        <v>17700</v>
      </c>
      <c r="N803" s="404"/>
      <c r="O803" s="143"/>
      <c r="P803" s="159"/>
      <c r="Q803" s="143"/>
      <c r="R803" s="185">
        <f t="shared" si="52"/>
        <v>17700</v>
      </c>
    </row>
    <row r="804" spans="2:18">
      <c r="B804" s="190">
        <f t="shared" si="53"/>
        <v>403</v>
      </c>
      <c r="C804" s="141"/>
      <c r="D804" s="142"/>
      <c r="E804" s="142"/>
      <c r="F804" s="161" t="s">
        <v>215</v>
      </c>
      <c r="G804" s="225" t="s">
        <v>264</v>
      </c>
      <c r="H804" s="404">
        <v>6600</v>
      </c>
      <c r="I804" s="143"/>
      <c r="J804" s="159"/>
      <c r="K804" s="143"/>
      <c r="L804" s="185">
        <f t="shared" si="51"/>
        <v>6600</v>
      </c>
      <c r="N804" s="404"/>
      <c r="O804" s="143"/>
      <c r="P804" s="159"/>
      <c r="Q804" s="143"/>
      <c r="R804" s="185">
        <f t="shared" si="52"/>
        <v>6600</v>
      </c>
    </row>
    <row r="805" spans="2:18">
      <c r="B805" s="190">
        <f t="shared" si="53"/>
        <v>404</v>
      </c>
      <c r="C805" s="141"/>
      <c r="D805" s="142"/>
      <c r="E805" s="142"/>
      <c r="F805" s="161" t="s">
        <v>221</v>
      </c>
      <c r="G805" s="225" t="s">
        <v>360</v>
      </c>
      <c r="H805" s="552">
        <f>SUM(H806:H807)</f>
        <v>1910</v>
      </c>
      <c r="I805" s="143"/>
      <c r="J805" s="159"/>
      <c r="K805" s="143"/>
      <c r="L805" s="185">
        <f t="shared" si="51"/>
        <v>1910</v>
      </c>
      <c r="N805" s="404"/>
      <c r="O805" s="143"/>
      <c r="P805" s="159"/>
      <c r="Q805" s="143"/>
      <c r="R805" s="185">
        <f t="shared" si="52"/>
        <v>1910</v>
      </c>
    </row>
    <row r="806" spans="2:18">
      <c r="B806" s="190">
        <f t="shared" si="53"/>
        <v>405</v>
      </c>
      <c r="C806" s="141"/>
      <c r="D806" s="142"/>
      <c r="E806" s="142"/>
      <c r="F806" s="142" t="s">
        <v>203</v>
      </c>
      <c r="G806" s="217" t="s">
        <v>251</v>
      </c>
      <c r="H806" s="393">
        <v>1210</v>
      </c>
      <c r="I806" s="143"/>
      <c r="J806" s="159"/>
      <c r="K806" s="143"/>
      <c r="L806" s="186">
        <f t="shared" si="51"/>
        <v>1210</v>
      </c>
      <c r="N806" s="393"/>
      <c r="O806" s="143"/>
      <c r="P806" s="159"/>
      <c r="Q806" s="143"/>
      <c r="R806" s="186">
        <f t="shared" si="52"/>
        <v>1210</v>
      </c>
    </row>
    <row r="807" spans="2:18">
      <c r="B807" s="190">
        <f t="shared" si="53"/>
        <v>406</v>
      </c>
      <c r="C807" s="141"/>
      <c r="D807" s="142"/>
      <c r="E807" s="142"/>
      <c r="F807" s="142" t="s">
        <v>219</v>
      </c>
      <c r="G807" s="217" t="s">
        <v>252</v>
      </c>
      <c r="H807" s="393">
        <v>700</v>
      </c>
      <c r="I807" s="143"/>
      <c r="J807" s="159"/>
      <c r="K807" s="143"/>
      <c r="L807" s="186">
        <f t="shared" si="51"/>
        <v>700</v>
      </c>
      <c r="N807" s="393"/>
      <c r="O807" s="143"/>
      <c r="P807" s="159"/>
      <c r="Q807" s="143"/>
      <c r="R807" s="186">
        <f t="shared" si="52"/>
        <v>700</v>
      </c>
    </row>
    <row r="808" spans="2:18" ht="15">
      <c r="B808" s="190">
        <f t="shared" si="53"/>
        <v>407</v>
      </c>
      <c r="C808" s="141"/>
      <c r="D808" s="294" t="s">
        <v>8</v>
      </c>
      <c r="E808" s="194" t="s">
        <v>425</v>
      </c>
      <c r="F808" s="165" t="s">
        <v>423</v>
      </c>
      <c r="G808" s="267"/>
      <c r="H808" s="551">
        <f>SUM(H809:H811)</f>
        <v>20820</v>
      </c>
      <c r="I808" s="351"/>
      <c r="J808" s="458"/>
      <c r="K808" s="351"/>
      <c r="L808" s="347">
        <f t="shared" si="51"/>
        <v>20820</v>
      </c>
      <c r="N808" s="452"/>
      <c r="O808" s="351"/>
      <c r="P808" s="458"/>
      <c r="Q808" s="351"/>
      <c r="R808" s="349">
        <f t="shared" si="52"/>
        <v>20820</v>
      </c>
    </row>
    <row r="809" spans="2:18">
      <c r="B809" s="190">
        <f t="shared" si="53"/>
        <v>408</v>
      </c>
      <c r="C809" s="141"/>
      <c r="D809" s="142"/>
      <c r="E809" s="142"/>
      <c r="F809" s="161" t="s">
        <v>214</v>
      </c>
      <c r="G809" s="225" t="s">
        <v>545</v>
      </c>
      <c r="H809" s="404">
        <v>13670</v>
      </c>
      <c r="I809" s="143"/>
      <c r="J809" s="159"/>
      <c r="K809" s="143"/>
      <c r="L809" s="185">
        <f t="shared" si="51"/>
        <v>13670</v>
      </c>
      <c r="N809" s="404"/>
      <c r="O809" s="143"/>
      <c r="P809" s="159"/>
      <c r="Q809" s="143"/>
      <c r="R809" s="185">
        <f t="shared" si="52"/>
        <v>13670</v>
      </c>
    </row>
    <row r="810" spans="2:18">
      <c r="B810" s="190">
        <f t="shared" si="53"/>
        <v>409</v>
      </c>
      <c r="C810" s="141"/>
      <c r="D810" s="142"/>
      <c r="E810" s="142"/>
      <c r="F810" s="161" t="s">
        <v>215</v>
      </c>
      <c r="G810" s="225" t="s">
        <v>264</v>
      </c>
      <c r="H810" s="404">
        <v>5180</v>
      </c>
      <c r="I810" s="143"/>
      <c r="J810" s="159"/>
      <c r="K810" s="143"/>
      <c r="L810" s="185">
        <f t="shared" si="51"/>
        <v>5180</v>
      </c>
      <c r="N810" s="404"/>
      <c r="O810" s="143"/>
      <c r="P810" s="159"/>
      <c r="Q810" s="143"/>
      <c r="R810" s="185">
        <f t="shared" si="52"/>
        <v>5180</v>
      </c>
    </row>
    <row r="811" spans="2:18">
      <c r="B811" s="190">
        <f t="shared" si="53"/>
        <v>410</v>
      </c>
      <c r="C811" s="141"/>
      <c r="D811" s="142"/>
      <c r="E811" s="142"/>
      <c r="F811" s="161" t="s">
        <v>221</v>
      </c>
      <c r="G811" s="225" t="s">
        <v>360</v>
      </c>
      <c r="H811" s="552">
        <f>SUM(H812:H813)</f>
        <v>1970</v>
      </c>
      <c r="I811" s="143"/>
      <c r="J811" s="159"/>
      <c r="K811" s="143"/>
      <c r="L811" s="185">
        <f t="shared" si="51"/>
        <v>1970</v>
      </c>
      <c r="N811" s="404"/>
      <c r="O811" s="143"/>
      <c r="P811" s="159"/>
      <c r="Q811" s="143"/>
      <c r="R811" s="185">
        <f t="shared" si="52"/>
        <v>1970</v>
      </c>
    </row>
    <row r="812" spans="2:18">
      <c r="B812" s="190">
        <f t="shared" si="53"/>
        <v>411</v>
      </c>
      <c r="C812" s="141"/>
      <c r="D812" s="142"/>
      <c r="E812" s="142"/>
      <c r="F812" s="142" t="s">
        <v>203</v>
      </c>
      <c r="G812" s="217" t="s">
        <v>251</v>
      </c>
      <c r="H812" s="393">
        <v>1250</v>
      </c>
      <c r="I812" s="143"/>
      <c r="J812" s="159"/>
      <c r="K812" s="143"/>
      <c r="L812" s="186">
        <f t="shared" si="51"/>
        <v>1250</v>
      </c>
      <c r="N812" s="393"/>
      <c r="O812" s="143"/>
      <c r="P812" s="159"/>
      <c r="Q812" s="143"/>
      <c r="R812" s="186">
        <f t="shared" si="52"/>
        <v>1250</v>
      </c>
    </row>
    <row r="813" spans="2:18">
      <c r="B813" s="190">
        <f t="shared" si="53"/>
        <v>412</v>
      </c>
      <c r="C813" s="141"/>
      <c r="D813" s="142"/>
      <c r="E813" s="142"/>
      <c r="F813" s="142" t="s">
        <v>219</v>
      </c>
      <c r="G813" s="217" t="s">
        <v>252</v>
      </c>
      <c r="H813" s="399">
        <v>720</v>
      </c>
      <c r="I813" s="200"/>
      <c r="J813" s="157"/>
      <c r="K813" s="143"/>
      <c r="L813" s="300">
        <f t="shared" si="51"/>
        <v>720</v>
      </c>
      <c r="N813" s="399"/>
      <c r="O813" s="200"/>
      <c r="P813" s="157"/>
      <c r="Q813" s="143"/>
      <c r="R813" s="186">
        <f t="shared" si="52"/>
        <v>720</v>
      </c>
    </row>
    <row r="814" spans="2:18" ht="15">
      <c r="B814" s="190">
        <f t="shared" si="53"/>
        <v>413</v>
      </c>
      <c r="C814" s="141"/>
      <c r="D814" s="294" t="s">
        <v>170</v>
      </c>
      <c r="E814" s="194" t="s">
        <v>425</v>
      </c>
      <c r="F814" s="165" t="s">
        <v>424</v>
      </c>
      <c r="G814" s="267"/>
      <c r="H814" s="551">
        <f>SUM(H815:H817)</f>
        <v>32590</v>
      </c>
      <c r="I814" s="351"/>
      <c r="J814" s="471"/>
      <c r="K814" s="351"/>
      <c r="L814" s="347">
        <f t="shared" si="51"/>
        <v>32590</v>
      </c>
      <c r="N814" s="452"/>
      <c r="O814" s="351"/>
      <c r="P814" s="471"/>
      <c r="Q814" s="351"/>
      <c r="R814" s="349">
        <f t="shared" si="52"/>
        <v>32590</v>
      </c>
    </row>
    <row r="815" spans="2:18">
      <c r="B815" s="190">
        <f t="shared" si="53"/>
        <v>414</v>
      </c>
      <c r="C815" s="141"/>
      <c r="D815" s="142"/>
      <c r="E815" s="142"/>
      <c r="F815" s="161" t="s">
        <v>214</v>
      </c>
      <c r="G815" s="225" t="s">
        <v>545</v>
      </c>
      <c r="H815" s="404">
        <v>22200</v>
      </c>
      <c r="I815" s="143"/>
      <c r="J815" s="159"/>
      <c r="K815" s="143"/>
      <c r="L815" s="185">
        <f t="shared" si="51"/>
        <v>22200</v>
      </c>
      <c r="N815" s="404"/>
      <c r="O815" s="143"/>
      <c r="P815" s="159"/>
      <c r="Q815" s="143"/>
      <c r="R815" s="185">
        <f t="shared" si="52"/>
        <v>22200</v>
      </c>
    </row>
    <row r="816" spans="2:18">
      <c r="B816" s="190">
        <f t="shared" si="53"/>
        <v>415</v>
      </c>
      <c r="C816" s="141"/>
      <c r="D816" s="142"/>
      <c r="E816" s="142"/>
      <c r="F816" s="161" t="s">
        <v>215</v>
      </c>
      <c r="G816" s="225" t="s">
        <v>264</v>
      </c>
      <c r="H816" s="404">
        <v>8340</v>
      </c>
      <c r="I816" s="143"/>
      <c r="J816" s="159"/>
      <c r="K816" s="143"/>
      <c r="L816" s="185">
        <f t="shared" si="51"/>
        <v>8340</v>
      </c>
      <c r="N816" s="404"/>
      <c r="O816" s="143"/>
      <c r="P816" s="159"/>
      <c r="Q816" s="143"/>
      <c r="R816" s="185">
        <f t="shared" si="52"/>
        <v>8340</v>
      </c>
    </row>
    <row r="817" spans="2:18">
      <c r="B817" s="190">
        <f t="shared" si="53"/>
        <v>416</v>
      </c>
      <c r="C817" s="141"/>
      <c r="D817" s="142"/>
      <c r="E817" s="142"/>
      <c r="F817" s="161" t="s">
        <v>221</v>
      </c>
      <c r="G817" s="225" t="s">
        <v>360</v>
      </c>
      <c r="H817" s="552">
        <f>SUM(H818:H819)</f>
        <v>2050</v>
      </c>
      <c r="I817" s="143"/>
      <c r="J817" s="159"/>
      <c r="K817" s="143"/>
      <c r="L817" s="185">
        <f t="shared" si="51"/>
        <v>2050</v>
      </c>
      <c r="N817" s="404"/>
      <c r="O817" s="143"/>
      <c r="P817" s="159"/>
      <c r="Q817" s="143"/>
      <c r="R817" s="185">
        <f t="shared" si="52"/>
        <v>2050</v>
      </c>
    </row>
    <row r="818" spans="2:18">
      <c r="B818" s="190">
        <f t="shared" si="53"/>
        <v>417</v>
      </c>
      <c r="C818" s="141"/>
      <c r="D818" s="142"/>
      <c r="E818" s="142"/>
      <c r="F818" s="142" t="s">
        <v>203</v>
      </c>
      <c r="G818" s="217" t="s">
        <v>251</v>
      </c>
      <c r="H818" s="393">
        <v>1250</v>
      </c>
      <c r="I818" s="143"/>
      <c r="J818" s="159"/>
      <c r="K818" s="143"/>
      <c r="L818" s="186">
        <f t="shared" si="51"/>
        <v>1250</v>
      </c>
      <c r="N818" s="393"/>
      <c r="O818" s="143"/>
      <c r="P818" s="159"/>
      <c r="Q818" s="143"/>
      <c r="R818" s="186">
        <f t="shared" si="52"/>
        <v>1250</v>
      </c>
    </row>
    <row r="819" spans="2:18">
      <c r="B819" s="190">
        <f t="shared" si="53"/>
        <v>418</v>
      </c>
      <c r="C819" s="141"/>
      <c r="D819" s="142"/>
      <c r="E819" s="142"/>
      <c r="F819" s="142" t="s">
        <v>219</v>
      </c>
      <c r="G819" s="217" t="s">
        <v>252</v>
      </c>
      <c r="H819" s="393">
        <v>800</v>
      </c>
      <c r="I819" s="143"/>
      <c r="J819" s="159"/>
      <c r="K819" s="143"/>
      <c r="L819" s="186">
        <f t="shared" si="51"/>
        <v>800</v>
      </c>
      <c r="N819" s="393"/>
      <c r="O819" s="143"/>
      <c r="P819" s="159"/>
      <c r="Q819" s="143"/>
      <c r="R819" s="186">
        <f t="shared" si="52"/>
        <v>800</v>
      </c>
    </row>
    <row r="820" spans="2:18" ht="15">
      <c r="B820" s="190">
        <f t="shared" si="53"/>
        <v>419</v>
      </c>
      <c r="C820" s="160"/>
      <c r="D820" s="294" t="s">
        <v>174</v>
      </c>
      <c r="E820" s="194" t="s">
        <v>425</v>
      </c>
      <c r="F820" s="165" t="s">
        <v>426</v>
      </c>
      <c r="G820" s="267"/>
      <c r="H820" s="551">
        <f>SUM(H821:H823)</f>
        <v>34060</v>
      </c>
      <c r="I820" s="351"/>
      <c r="J820" s="458"/>
      <c r="K820" s="351"/>
      <c r="L820" s="347">
        <f t="shared" si="51"/>
        <v>34060</v>
      </c>
      <c r="N820" s="452"/>
      <c r="O820" s="351"/>
      <c r="P820" s="458"/>
      <c r="Q820" s="351"/>
      <c r="R820" s="349">
        <f t="shared" si="52"/>
        <v>34060</v>
      </c>
    </row>
    <row r="821" spans="2:18">
      <c r="B821" s="190">
        <f t="shared" si="53"/>
        <v>420</v>
      </c>
      <c r="C821" s="160"/>
      <c r="D821" s="161"/>
      <c r="E821" s="142"/>
      <c r="F821" s="161" t="s">
        <v>214</v>
      </c>
      <c r="G821" s="225" t="s">
        <v>545</v>
      </c>
      <c r="H821" s="404">
        <v>23160</v>
      </c>
      <c r="I821" s="163"/>
      <c r="J821" s="413"/>
      <c r="K821" s="163"/>
      <c r="L821" s="185">
        <f t="shared" si="51"/>
        <v>23160</v>
      </c>
      <c r="N821" s="404"/>
      <c r="O821" s="163"/>
      <c r="P821" s="413"/>
      <c r="Q821" s="163"/>
      <c r="R821" s="185">
        <f t="shared" si="52"/>
        <v>23160</v>
      </c>
    </row>
    <row r="822" spans="2:18">
      <c r="B822" s="190">
        <f t="shared" si="53"/>
        <v>421</v>
      </c>
      <c r="C822" s="160"/>
      <c r="D822" s="161"/>
      <c r="E822" s="142"/>
      <c r="F822" s="161" t="s">
        <v>215</v>
      </c>
      <c r="G822" s="225" t="s">
        <v>264</v>
      </c>
      <c r="H822" s="404">
        <v>8780</v>
      </c>
      <c r="I822" s="163"/>
      <c r="J822" s="413"/>
      <c r="K822" s="163"/>
      <c r="L822" s="185">
        <f t="shared" si="51"/>
        <v>8780</v>
      </c>
      <c r="N822" s="404"/>
      <c r="O822" s="163"/>
      <c r="P822" s="413"/>
      <c r="Q822" s="163"/>
      <c r="R822" s="185">
        <f t="shared" si="52"/>
        <v>8780</v>
      </c>
    </row>
    <row r="823" spans="2:18">
      <c r="B823" s="190">
        <f t="shared" si="53"/>
        <v>422</v>
      </c>
      <c r="C823" s="160"/>
      <c r="D823" s="161"/>
      <c r="E823" s="142"/>
      <c r="F823" s="161" t="s">
        <v>221</v>
      </c>
      <c r="G823" s="225" t="s">
        <v>360</v>
      </c>
      <c r="H823" s="552">
        <f>SUM(H824:H825)</f>
        <v>2120</v>
      </c>
      <c r="I823" s="163"/>
      <c r="J823" s="413"/>
      <c r="K823" s="163"/>
      <c r="L823" s="185">
        <f t="shared" si="51"/>
        <v>2120</v>
      </c>
      <c r="N823" s="404"/>
      <c r="O823" s="163"/>
      <c r="P823" s="413"/>
      <c r="Q823" s="163"/>
      <c r="R823" s="185">
        <f t="shared" si="52"/>
        <v>2120</v>
      </c>
    </row>
    <row r="824" spans="2:18">
      <c r="B824" s="190">
        <f t="shared" si="53"/>
        <v>423</v>
      </c>
      <c r="C824" s="160"/>
      <c r="D824" s="161"/>
      <c r="E824" s="142"/>
      <c r="F824" s="142" t="s">
        <v>203</v>
      </c>
      <c r="G824" s="217" t="s">
        <v>251</v>
      </c>
      <c r="H824" s="393">
        <v>1300</v>
      </c>
      <c r="I824" s="163"/>
      <c r="J824" s="413"/>
      <c r="K824" s="163"/>
      <c r="L824" s="186">
        <f t="shared" si="51"/>
        <v>1300</v>
      </c>
      <c r="N824" s="393"/>
      <c r="O824" s="163"/>
      <c r="P824" s="413"/>
      <c r="Q824" s="163"/>
      <c r="R824" s="186">
        <f t="shared" si="52"/>
        <v>1300</v>
      </c>
    </row>
    <row r="825" spans="2:18">
      <c r="B825" s="190">
        <f t="shared" si="53"/>
        <v>424</v>
      </c>
      <c r="C825" s="160"/>
      <c r="D825" s="161"/>
      <c r="E825" s="142"/>
      <c r="F825" s="142" t="s">
        <v>219</v>
      </c>
      <c r="G825" s="217" t="s">
        <v>252</v>
      </c>
      <c r="H825" s="393">
        <v>820</v>
      </c>
      <c r="I825" s="163"/>
      <c r="J825" s="413"/>
      <c r="K825" s="163"/>
      <c r="L825" s="186">
        <f t="shared" si="51"/>
        <v>820</v>
      </c>
      <c r="N825" s="393"/>
      <c r="O825" s="163"/>
      <c r="P825" s="413"/>
      <c r="Q825" s="163"/>
      <c r="R825" s="186">
        <f t="shared" si="52"/>
        <v>820</v>
      </c>
    </row>
    <row r="826" spans="2:18" ht="15">
      <c r="B826" s="190">
        <f t="shared" si="53"/>
        <v>425</v>
      </c>
      <c r="C826" s="160"/>
      <c r="D826" s="294" t="s">
        <v>367</v>
      </c>
      <c r="E826" s="194" t="s">
        <v>425</v>
      </c>
      <c r="F826" s="165" t="s">
        <v>427</v>
      </c>
      <c r="G826" s="267"/>
      <c r="H826" s="551">
        <f>SUM(H827:H829)</f>
        <v>30620</v>
      </c>
      <c r="I826" s="351"/>
      <c r="J826" s="458"/>
      <c r="K826" s="351"/>
      <c r="L826" s="347">
        <f t="shared" si="51"/>
        <v>30620</v>
      </c>
      <c r="N826" s="452"/>
      <c r="O826" s="351"/>
      <c r="P826" s="458"/>
      <c r="Q826" s="351"/>
      <c r="R826" s="349">
        <f t="shared" si="52"/>
        <v>30620</v>
      </c>
    </row>
    <row r="827" spans="2:18">
      <c r="B827" s="190">
        <f t="shared" si="53"/>
        <v>426</v>
      </c>
      <c r="C827" s="160"/>
      <c r="D827" s="161"/>
      <c r="E827" s="142"/>
      <c r="F827" s="161" t="s">
        <v>214</v>
      </c>
      <c r="G827" s="225" t="s">
        <v>545</v>
      </c>
      <c r="H827" s="404">
        <v>20970</v>
      </c>
      <c r="I827" s="163"/>
      <c r="J827" s="413"/>
      <c r="K827" s="163"/>
      <c r="L827" s="185">
        <f t="shared" si="51"/>
        <v>20970</v>
      </c>
      <c r="N827" s="404"/>
      <c r="O827" s="163"/>
      <c r="P827" s="413"/>
      <c r="Q827" s="163"/>
      <c r="R827" s="185">
        <f t="shared" si="52"/>
        <v>20970</v>
      </c>
    </row>
    <row r="828" spans="2:18">
      <c r="B828" s="190">
        <f>B827+1</f>
        <v>427</v>
      </c>
      <c r="C828" s="160"/>
      <c r="D828" s="161"/>
      <c r="E828" s="142"/>
      <c r="F828" s="161" t="s">
        <v>215</v>
      </c>
      <c r="G828" s="225" t="s">
        <v>264</v>
      </c>
      <c r="H828" s="404">
        <v>7600</v>
      </c>
      <c r="I828" s="163"/>
      <c r="J828" s="413"/>
      <c r="K828" s="163"/>
      <c r="L828" s="185">
        <f t="shared" si="51"/>
        <v>7600</v>
      </c>
      <c r="N828" s="404"/>
      <c r="O828" s="163"/>
      <c r="P828" s="413"/>
      <c r="Q828" s="163"/>
      <c r="R828" s="185">
        <f t="shared" si="52"/>
        <v>7600</v>
      </c>
    </row>
    <row r="829" spans="2:18">
      <c r="B829" s="190">
        <f>B828+1</f>
        <v>428</v>
      </c>
      <c r="C829" s="160"/>
      <c r="D829" s="161"/>
      <c r="E829" s="142"/>
      <c r="F829" s="161" t="s">
        <v>221</v>
      </c>
      <c r="G829" s="225" t="s">
        <v>360</v>
      </c>
      <c r="H829" s="552">
        <f>SUM(H830:H831)</f>
        <v>2050</v>
      </c>
      <c r="I829" s="163"/>
      <c r="J829" s="413"/>
      <c r="K829" s="163"/>
      <c r="L829" s="185">
        <f t="shared" si="51"/>
        <v>2050</v>
      </c>
      <c r="N829" s="404"/>
      <c r="O829" s="163"/>
      <c r="P829" s="413"/>
      <c r="Q829" s="163"/>
      <c r="R829" s="185">
        <f t="shared" si="52"/>
        <v>2050</v>
      </c>
    </row>
    <row r="830" spans="2:18">
      <c r="B830" s="190">
        <f>B829+1</f>
        <v>429</v>
      </c>
      <c r="C830" s="160"/>
      <c r="D830" s="161"/>
      <c r="E830" s="142"/>
      <c r="F830" s="142" t="s">
        <v>203</v>
      </c>
      <c r="G830" s="217" t="s">
        <v>251</v>
      </c>
      <c r="H830" s="393">
        <v>1250</v>
      </c>
      <c r="I830" s="163"/>
      <c r="J830" s="413"/>
      <c r="K830" s="163"/>
      <c r="L830" s="186">
        <f t="shared" si="51"/>
        <v>1250</v>
      </c>
      <c r="N830" s="393"/>
      <c r="O830" s="163"/>
      <c r="P830" s="413"/>
      <c r="Q830" s="163"/>
      <c r="R830" s="186">
        <f t="shared" si="52"/>
        <v>1250</v>
      </c>
    </row>
    <row r="831" spans="2:18">
      <c r="B831" s="190">
        <f t="shared" ref="B831:B881" si="54">B830+1</f>
        <v>430</v>
      </c>
      <c r="C831" s="160"/>
      <c r="D831" s="161"/>
      <c r="E831" s="142"/>
      <c r="F831" s="142" t="s">
        <v>219</v>
      </c>
      <c r="G831" s="217" t="s">
        <v>252</v>
      </c>
      <c r="H831" s="393">
        <v>800</v>
      </c>
      <c r="I831" s="313"/>
      <c r="J831" s="162"/>
      <c r="K831" s="313"/>
      <c r="L831" s="187">
        <f t="shared" si="51"/>
        <v>800</v>
      </c>
      <c r="N831" s="393"/>
      <c r="O831" s="313"/>
      <c r="P831" s="162"/>
      <c r="Q831" s="313"/>
      <c r="R831" s="186">
        <f t="shared" si="52"/>
        <v>800</v>
      </c>
    </row>
    <row r="832" spans="2:18" ht="15">
      <c r="B832" s="190">
        <f t="shared" si="54"/>
        <v>431</v>
      </c>
      <c r="C832" s="160"/>
      <c r="D832" s="294" t="s">
        <v>369</v>
      </c>
      <c r="E832" s="301" t="s">
        <v>425</v>
      </c>
      <c r="F832" s="298" t="s">
        <v>428</v>
      </c>
      <c r="G832" s="299"/>
      <c r="H832" s="554">
        <f>SUM(H833:H835)</f>
        <v>16180</v>
      </c>
      <c r="I832" s="351"/>
      <c r="J832" s="550"/>
      <c r="K832" s="351"/>
      <c r="L832" s="362">
        <f t="shared" si="51"/>
        <v>16180</v>
      </c>
      <c r="N832" s="454"/>
      <c r="O832" s="351"/>
      <c r="P832" s="550"/>
      <c r="Q832" s="351"/>
      <c r="R832" s="349">
        <f t="shared" si="52"/>
        <v>16180</v>
      </c>
    </row>
    <row r="833" spans="2:18">
      <c r="B833" s="190">
        <f t="shared" si="54"/>
        <v>432</v>
      </c>
      <c r="C833" s="160"/>
      <c r="D833" s="161"/>
      <c r="E833" s="142"/>
      <c r="F833" s="161" t="s">
        <v>214</v>
      </c>
      <c r="G833" s="225" t="s">
        <v>545</v>
      </c>
      <c r="H833" s="404">
        <v>10640</v>
      </c>
      <c r="I833" s="163"/>
      <c r="J833" s="162"/>
      <c r="K833" s="163"/>
      <c r="L833" s="185">
        <f t="shared" si="51"/>
        <v>10640</v>
      </c>
      <c r="N833" s="404"/>
      <c r="O833" s="163"/>
      <c r="P833" s="162"/>
      <c r="Q833" s="163"/>
      <c r="R833" s="185">
        <f t="shared" si="52"/>
        <v>10640</v>
      </c>
    </row>
    <row r="834" spans="2:18">
      <c r="B834" s="190">
        <f t="shared" si="54"/>
        <v>433</v>
      </c>
      <c r="C834" s="160"/>
      <c r="D834" s="161"/>
      <c r="E834" s="142"/>
      <c r="F834" s="161" t="s">
        <v>215</v>
      </c>
      <c r="G834" s="225" t="s">
        <v>264</v>
      </c>
      <c r="H834" s="404">
        <v>3920</v>
      </c>
      <c r="I834" s="163"/>
      <c r="J834" s="413"/>
      <c r="K834" s="163"/>
      <c r="L834" s="185">
        <f t="shared" si="51"/>
        <v>3920</v>
      </c>
      <c r="N834" s="404"/>
      <c r="O834" s="163"/>
      <c r="P834" s="413"/>
      <c r="Q834" s="163"/>
      <c r="R834" s="185">
        <f t="shared" si="52"/>
        <v>3920</v>
      </c>
    </row>
    <row r="835" spans="2:18">
      <c r="B835" s="190">
        <f t="shared" si="54"/>
        <v>434</v>
      </c>
      <c r="C835" s="160"/>
      <c r="D835" s="161"/>
      <c r="E835" s="142"/>
      <c r="F835" s="161" t="s">
        <v>221</v>
      </c>
      <c r="G835" s="225" t="s">
        <v>360</v>
      </c>
      <c r="H835" s="552">
        <f>SUM(H836:H837)</f>
        <v>1620</v>
      </c>
      <c r="I835" s="163"/>
      <c r="J835" s="413"/>
      <c r="K835" s="163"/>
      <c r="L835" s="185">
        <f t="shared" si="51"/>
        <v>1620</v>
      </c>
      <c r="N835" s="404"/>
      <c r="O835" s="163"/>
      <c r="P835" s="413"/>
      <c r="Q835" s="163"/>
      <c r="R835" s="185">
        <f t="shared" si="52"/>
        <v>1620</v>
      </c>
    </row>
    <row r="836" spans="2:18">
      <c r="B836" s="190">
        <f t="shared" si="54"/>
        <v>435</v>
      </c>
      <c r="C836" s="160"/>
      <c r="D836" s="161"/>
      <c r="E836" s="142"/>
      <c r="F836" s="142" t="s">
        <v>203</v>
      </c>
      <c r="G836" s="217" t="s">
        <v>251</v>
      </c>
      <c r="H836" s="393">
        <v>1150</v>
      </c>
      <c r="I836" s="163"/>
      <c r="J836" s="413"/>
      <c r="K836" s="163"/>
      <c r="L836" s="186">
        <f t="shared" si="51"/>
        <v>1150</v>
      </c>
      <c r="N836" s="393"/>
      <c r="O836" s="163"/>
      <c r="P836" s="413"/>
      <c r="Q836" s="163"/>
      <c r="R836" s="186">
        <f t="shared" si="52"/>
        <v>1150</v>
      </c>
    </row>
    <row r="837" spans="2:18">
      <c r="B837" s="190">
        <f t="shared" si="54"/>
        <v>436</v>
      </c>
      <c r="C837" s="160"/>
      <c r="D837" s="161"/>
      <c r="E837" s="142"/>
      <c r="F837" s="142" t="s">
        <v>219</v>
      </c>
      <c r="G837" s="217" t="s">
        <v>252</v>
      </c>
      <c r="H837" s="393">
        <v>470</v>
      </c>
      <c r="I837" s="163"/>
      <c r="J837" s="413"/>
      <c r="K837" s="163"/>
      <c r="L837" s="186">
        <f t="shared" si="51"/>
        <v>470</v>
      </c>
      <c r="N837" s="393"/>
      <c r="O837" s="163"/>
      <c r="P837" s="413"/>
      <c r="Q837" s="163"/>
      <c r="R837" s="186">
        <f t="shared" si="52"/>
        <v>470</v>
      </c>
    </row>
    <row r="838" spans="2:18" ht="15">
      <c r="B838" s="190">
        <f t="shared" si="54"/>
        <v>437</v>
      </c>
      <c r="C838" s="160"/>
      <c r="D838" s="294" t="s">
        <v>371</v>
      </c>
      <c r="E838" s="194" t="s">
        <v>425</v>
      </c>
      <c r="F838" s="165" t="s">
        <v>429</v>
      </c>
      <c r="G838" s="267"/>
      <c r="H838" s="551">
        <f>SUM(H839:H841)</f>
        <v>24610</v>
      </c>
      <c r="I838" s="351"/>
      <c r="J838" s="458"/>
      <c r="K838" s="351"/>
      <c r="L838" s="347">
        <f t="shared" si="51"/>
        <v>24610</v>
      </c>
      <c r="N838" s="452"/>
      <c r="O838" s="351"/>
      <c r="P838" s="458"/>
      <c r="Q838" s="351"/>
      <c r="R838" s="349">
        <f t="shared" si="52"/>
        <v>24610</v>
      </c>
    </row>
    <row r="839" spans="2:18">
      <c r="B839" s="190">
        <f t="shared" si="54"/>
        <v>438</v>
      </c>
      <c r="C839" s="160"/>
      <c r="D839" s="161"/>
      <c r="E839" s="142"/>
      <c r="F839" s="161" t="s">
        <v>214</v>
      </c>
      <c r="G839" s="225" t="s">
        <v>545</v>
      </c>
      <c r="H839" s="404">
        <v>15050</v>
      </c>
      <c r="I839" s="163"/>
      <c r="J839" s="413"/>
      <c r="K839" s="163"/>
      <c r="L839" s="185">
        <f t="shared" si="51"/>
        <v>15050</v>
      </c>
      <c r="N839" s="404"/>
      <c r="O839" s="163"/>
      <c r="P839" s="413"/>
      <c r="Q839" s="163"/>
      <c r="R839" s="185">
        <f t="shared" si="52"/>
        <v>15050</v>
      </c>
    </row>
    <row r="840" spans="2:18">
      <c r="B840" s="190">
        <f t="shared" si="54"/>
        <v>439</v>
      </c>
      <c r="C840" s="160"/>
      <c r="D840" s="161"/>
      <c r="E840" s="142"/>
      <c r="F840" s="161" t="s">
        <v>215</v>
      </c>
      <c r="G840" s="225" t="s">
        <v>264</v>
      </c>
      <c r="H840" s="404">
        <v>5600</v>
      </c>
      <c r="I840" s="163"/>
      <c r="J840" s="413"/>
      <c r="K840" s="163"/>
      <c r="L840" s="185">
        <f t="shared" si="51"/>
        <v>5600</v>
      </c>
      <c r="N840" s="404"/>
      <c r="O840" s="163"/>
      <c r="P840" s="413"/>
      <c r="Q840" s="163"/>
      <c r="R840" s="185">
        <f t="shared" si="52"/>
        <v>5600</v>
      </c>
    </row>
    <row r="841" spans="2:18">
      <c r="B841" s="190">
        <f t="shared" si="54"/>
        <v>440</v>
      </c>
      <c r="C841" s="160"/>
      <c r="D841" s="161"/>
      <c r="E841" s="142"/>
      <c r="F841" s="161" t="s">
        <v>221</v>
      </c>
      <c r="G841" s="225" t="s">
        <v>360</v>
      </c>
      <c r="H841" s="552">
        <f>SUM(H842:H843)</f>
        <v>3960</v>
      </c>
      <c r="I841" s="163"/>
      <c r="J841" s="413"/>
      <c r="K841" s="163"/>
      <c r="L841" s="185">
        <f t="shared" si="51"/>
        <v>3960</v>
      </c>
      <c r="N841" s="404"/>
      <c r="O841" s="163"/>
      <c r="P841" s="413"/>
      <c r="Q841" s="163"/>
      <c r="R841" s="185">
        <f t="shared" si="52"/>
        <v>3960</v>
      </c>
    </row>
    <row r="842" spans="2:18">
      <c r="B842" s="190">
        <f t="shared" si="54"/>
        <v>441</v>
      </c>
      <c r="C842" s="160"/>
      <c r="D842" s="161"/>
      <c r="E842" s="142"/>
      <c r="F842" s="142" t="s">
        <v>203</v>
      </c>
      <c r="G842" s="217" t="s">
        <v>251</v>
      </c>
      <c r="H842" s="393">
        <v>3230</v>
      </c>
      <c r="I842" s="163"/>
      <c r="J842" s="413"/>
      <c r="K842" s="163"/>
      <c r="L842" s="186">
        <f t="shared" si="51"/>
        <v>3230</v>
      </c>
      <c r="N842" s="393"/>
      <c r="O842" s="163"/>
      <c r="P842" s="413"/>
      <c r="Q842" s="163"/>
      <c r="R842" s="186">
        <f t="shared" si="52"/>
        <v>3230</v>
      </c>
    </row>
    <row r="843" spans="2:18">
      <c r="B843" s="190">
        <f t="shared" si="54"/>
        <v>442</v>
      </c>
      <c r="C843" s="160"/>
      <c r="D843" s="161"/>
      <c r="E843" s="142"/>
      <c r="F843" s="142" t="s">
        <v>219</v>
      </c>
      <c r="G843" s="217" t="s">
        <v>252</v>
      </c>
      <c r="H843" s="393">
        <v>730</v>
      </c>
      <c r="I843" s="163"/>
      <c r="J843" s="413"/>
      <c r="K843" s="163"/>
      <c r="L843" s="186">
        <f t="shared" si="51"/>
        <v>730</v>
      </c>
      <c r="N843" s="393"/>
      <c r="O843" s="163"/>
      <c r="P843" s="413"/>
      <c r="Q843" s="163"/>
      <c r="R843" s="186">
        <f t="shared" si="52"/>
        <v>730</v>
      </c>
    </row>
    <row r="844" spans="2:18" ht="15">
      <c r="B844" s="190">
        <f t="shared" si="54"/>
        <v>443</v>
      </c>
      <c r="C844" s="160"/>
      <c r="D844" s="294" t="s">
        <v>373</v>
      </c>
      <c r="E844" s="301" t="s">
        <v>425</v>
      </c>
      <c r="F844" s="298" t="s">
        <v>430</v>
      </c>
      <c r="G844" s="299"/>
      <c r="H844" s="551">
        <f>SUM(H845:H847)</f>
        <v>25530</v>
      </c>
      <c r="I844" s="351"/>
      <c r="J844" s="458"/>
      <c r="K844" s="351"/>
      <c r="L844" s="347">
        <f t="shared" si="51"/>
        <v>25530</v>
      </c>
      <c r="N844" s="452"/>
      <c r="O844" s="351"/>
      <c r="P844" s="458"/>
      <c r="Q844" s="351"/>
      <c r="R844" s="349">
        <f t="shared" si="52"/>
        <v>25530</v>
      </c>
    </row>
    <row r="845" spans="2:18">
      <c r="B845" s="190">
        <f t="shared" si="54"/>
        <v>444</v>
      </c>
      <c r="C845" s="160"/>
      <c r="D845" s="161"/>
      <c r="E845" s="142"/>
      <c r="F845" s="161" t="s">
        <v>214</v>
      </c>
      <c r="G845" s="225" t="s">
        <v>545</v>
      </c>
      <c r="H845" s="404">
        <v>17460</v>
      </c>
      <c r="I845" s="163"/>
      <c r="J845" s="162"/>
      <c r="K845" s="163"/>
      <c r="L845" s="292">
        <f t="shared" si="51"/>
        <v>17460</v>
      </c>
      <c r="N845" s="404"/>
      <c r="O845" s="163"/>
      <c r="P845" s="162"/>
      <c r="Q845" s="163"/>
      <c r="R845" s="185">
        <f t="shared" si="52"/>
        <v>17460</v>
      </c>
    </row>
    <row r="846" spans="2:18">
      <c r="B846" s="190">
        <f t="shared" si="54"/>
        <v>445</v>
      </c>
      <c r="C846" s="160"/>
      <c r="D846" s="161"/>
      <c r="E846" s="142"/>
      <c r="F846" s="161" t="s">
        <v>215</v>
      </c>
      <c r="G846" s="225" t="s">
        <v>264</v>
      </c>
      <c r="H846" s="404">
        <v>6360</v>
      </c>
      <c r="I846" s="163"/>
      <c r="J846" s="413"/>
      <c r="K846" s="163"/>
      <c r="L846" s="185">
        <f t="shared" ref="L846:L867" si="55">H846+J846</f>
        <v>6360</v>
      </c>
      <c r="N846" s="404"/>
      <c r="O846" s="163"/>
      <c r="P846" s="413"/>
      <c r="Q846" s="163"/>
      <c r="R846" s="185">
        <f t="shared" si="52"/>
        <v>6360</v>
      </c>
    </row>
    <row r="847" spans="2:18">
      <c r="B847" s="190">
        <f t="shared" si="54"/>
        <v>446</v>
      </c>
      <c r="C847" s="160"/>
      <c r="D847" s="161"/>
      <c r="E847" s="142"/>
      <c r="F847" s="161" t="s">
        <v>221</v>
      </c>
      <c r="G847" s="225" t="s">
        <v>360</v>
      </c>
      <c r="H847" s="552">
        <f>SUM(H848:H849)</f>
        <v>1710</v>
      </c>
      <c r="I847" s="163"/>
      <c r="J847" s="413"/>
      <c r="K847" s="163"/>
      <c r="L847" s="185">
        <f t="shared" si="55"/>
        <v>1710</v>
      </c>
      <c r="N847" s="404"/>
      <c r="O847" s="163"/>
      <c r="P847" s="413"/>
      <c r="Q847" s="163"/>
      <c r="R847" s="185">
        <f t="shared" si="52"/>
        <v>1710</v>
      </c>
    </row>
    <row r="848" spans="2:18">
      <c r="B848" s="190">
        <f t="shared" si="54"/>
        <v>447</v>
      </c>
      <c r="C848" s="160"/>
      <c r="D848" s="161"/>
      <c r="E848" s="142"/>
      <c r="F848" s="142" t="s">
        <v>203</v>
      </c>
      <c r="G848" s="217" t="s">
        <v>251</v>
      </c>
      <c r="H848" s="393">
        <v>1100</v>
      </c>
      <c r="I848" s="163"/>
      <c r="J848" s="413"/>
      <c r="K848" s="163"/>
      <c r="L848" s="186">
        <f t="shared" si="55"/>
        <v>1100</v>
      </c>
      <c r="N848" s="393"/>
      <c r="O848" s="163"/>
      <c r="P848" s="413"/>
      <c r="Q848" s="163"/>
      <c r="R848" s="186">
        <f t="shared" si="52"/>
        <v>1100</v>
      </c>
    </row>
    <row r="849" spans="2:18">
      <c r="B849" s="190">
        <f t="shared" si="54"/>
        <v>448</v>
      </c>
      <c r="C849" s="160"/>
      <c r="D849" s="161"/>
      <c r="E849" s="142"/>
      <c r="F849" s="142" t="s">
        <v>219</v>
      </c>
      <c r="G849" s="217" t="s">
        <v>252</v>
      </c>
      <c r="H849" s="393">
        <v>610</v>
      </c>
      <c r="I849" s="163"/>
      <c r="J849" s="413"/>
      <c r="K849" s="163"/>
      <c r="L849" s="186">
        <f t="shared" si="55"/>
        <v>610</v>
      </c>
      <c r="N849" s="393"/>
      <c r="O849" s="163"/>
      <c r="P849" s="413"/>
      <c r="Q849" s="163"/>
      <c r="R849" s="186">
        <f t="shared" si="52"/>
        <v>610</v>
      </c>
    </row>
    <row r="850" spans="2:18" ht="15">
      <c r="B850" s="190">
        <f t="shared" si="54"/>
        <v>449</v>
      </c>
      <c r="C850" s="160"/>
      <c r="D850" s="294" t="s">
        <v>376</v>
      </c>
      <c r="E850" s="194" t="s">
        <v>425</v>
      </c>
      <c r="F850" s="165" t="s">
        <v>431</v>
      </c>
      <c r="G850" s="267"/>
      <c r="H850" s="551">
        <f>SUM(H851:H853)</f>
        <v>23050</v>
      </c>
      <c r="I850" s="351"/>
      <c r="J850" s="458"/>
      <c r="K850" s="351"/>
      <c r="L850" s="347">
        <f t="shared" si="55"/>
        <v>23050</v>
      </c>
      <c r="N850" s="452"/>
      <c r="O850" s="351"/>
      <c r="P850" s="458"/>
      <c r="Q850" s="351"/>
      <c r="R850" s="349">
        <f t="shared" si="52"/>
        <v>23050</v>
      </c>
    </row>
    <row r="851" spans="2:18">
      <c r="B851" s="190">
        <f t="shared" si="54"/>
        <v>450</v>
      </c>
      <c r="C851" s="160"/>
      <c r="D851" s="161"/>
      <c r="E851" s="142"/>
      <c r="F851" s="161" t="s">
        <v>214</v>
      </c>
      <c r="G851" s="225" t="s">
        <v>545</v>
      </c>
      <c r="H851" s="404">
        <v>15510</v>
      </c>
      <c r="I851" s="163"/>
      <c r="J851" s="413"/>
      <c r="K851" s="163"/>
      <c r="L851" s="185">
        <f t="shared" si="55"/>
        <v>15510</v>
      </c>
      <c r="N851" s="404"/>
      <c r="O851" s="163"/>
      <c r="P851" s="413"/>
      <c r="Q851" s="163"/>
      <c r="R851" s="185">
        <f t="shared" si="52"/>
        <v>15510</v>
      </c>
    </row>
    <row r="852" spans="2:18">
      <c r="B852" s="190">
        <f t="shared" si="54"/>
        <v>451</v>
      </c>
      <c r="C852" s="160"/>
      <c r="D852" s="161"/>
      <c r="E852" s="142"/>
      <c r="F852" s="161" t="s">
        <v>215</v>
      </c>
      <c r="G852" s="225" t="s">
        <v>264</v>
      </c>
      <c r="H852" s="404">
        <v>5770</v>
      </c>
      <c r="I852" s="163"/>
      <c r="J852" s="413"/>
      <c r="K852" s="163"/>
      <c r="L852" s="185">
        <f t="shared" si="55"/>
        <v>5770</v>
      </c>
      <c r="N852" s="404"/>
      <c r="O852" s="163"/>
      <c r="P852" s="413"/>
      <c r="Q852" s="163"/>
      <c r="R852" s="185">
        <f t="shared" si="52"/>
        <v>5770</v>
      </c>
    </row>
    <row r="853" spans="2:18">
      <c r="B853" s="190">
        <f t="shared" si="54"/>
        <v>452</v>
      </c>
      <c r="C853" s="160"/>
      <c r="D853" s="161"/>
      <c r="E853" s="142"/>
      <c r="F853" s="161" t="s">
        <v>221</v>
      </c>
      <c r="G853" s="225" t="s">
        <v>360</v>
      </c>
      <c r="H853" s="552">
        <f>SUM(H854:H855)</f>
        <v>1770</v>
      </c>
      <c r="I853" s="163"/>
      <c r="J853" s="413"/>
      <c r="K853" s="163"/>
      <c r="L853" s="185">
        <f t="shared" si="55"/>
        <v>1770</v>
      </c>
      <c r="N853" s="404"/>
      <c r="O853" s="163"/>
      <c r="P853" s="413"/>
      <c r="Q853" s="163"/>
      <c r="R853" s="185">
        <f t="shared" ref="R853:R916" si="56">H853+J853+N853+P853</f>
        <v>1770</v>
      </c>
    </row>
    <row r="854" spans="2:18">
      <c r="B854" s="190">
        <f t="shared" si="54"/>
        <v>453</v>
      </c>
      <c r="C854" s="160"/>
      <c r="D854" s="161"/>
      <c r="E854" s="142"/>
      <c r="F854" s="142" t="s">
        <v>203</v>
      </c>
      <c r="G854" s="217" t="s">
        <v>251</v>
      </c>
      <c r="H854" s="393">
        <v>1150</v>
      </c>
      <c r="I854" s="163"/>
      <c r="J854" s="413"/>
      <c r="K854" s="163"/>
      <c r="L854" s="186">
        <f t="shared" si="55"/>
        <v>1150</v>
      </c>
      <c r="N854" s="393"/>
      <c r="O854" s="163"/>
      <c r="P854" s="413"/>
      <c r="Q854" s="163"/>
      <c r="R854" s="186">
        <f t="shared" si="56"/>
        <v>1150</v>
      </c>
    </row>
    <row r="855" spans="2:18">
      <c r="B855" s="190">
        <f t="shared" si="54"/>
        <v>454</v>
      </c>
      <c r="C855" s="160"/>
      <c r="D855" s="161"/>
      <c r="E855" s="142"/>
      <c r="F855" s="142" t="s">
        <v>219</v>
      </c>
      <c r="G855" s="217" t="s">
        <v>252</v>
      </c>
      <c r="H855" s="393">
        <v>620</v>
      </c>
      <c r="I855" s="163"/>
      <c r="J855" s="413"/>
      <c r="K855" s="163"/>
      <c r="L855" s="186">
        <f t="shared" si="55"/>
        <v>620</v>
      </c>
      <c r="N855" s="393"/>
      <c r="O855" s="163"/>
      <c r="P855" s="413"/>
      <c r="Q855" s="163"/>
      <c r="R855" s="186">
        <f t="shared" si="56"/>
        <v>620</v>
      </c>
    </row>
    <row r="856" spans="2:18" ht="15">
      <c r="B856" s="190">
        <f t="shared" si="54"/>
        <v>455</v>
      </c>
      <c r="C856" s="160"/>
      <c r="D856" s="294" t="s">
        <v>378</v>
      </c>
      <c r="E856" s="194" t="s">
        <v>425</v>
      </c>
      <c r="F856" s="165" t="s">
        <v>432</v>
      </c>
      <c r="G856" s="267"/>
      <c r="H856" s="551">
        <f>SUM(H857:H859)</f>
        <v>14110</v>
      </c>
      <c r="I856" s="351"/>
      <c r="J856" s="458"/>
      <c r="K856" s="351"/>
      <c r="L856" s="347">
        <f t="shared" si="55"/>
        <v>14110</v>
      </c>
      <c r="N856" s="452"/>
      <c r="O856" s="351"/>
      <c r="P856" s="458"/>
      <c r="Q856" s="351"/>
      <c r="R856" s="349">
        <f t="shared" si="56"/>
        <v>14110</v>
      </c>
    </row>
    <row r="857" spans="2:18">
      <c r="B857" s="190">
        <f t="shared" si="54"/>
        <v>456</v>
      </c>
      <c r="C857" s="160"/>
      <c r="D857" s="161"/>
      <c r="E857" s="142"/>
      <c r="F857" s="161" t="s">
        <v>214</v>
      </c>
      <c r="G857" s="225" t="s">
        <v>545</v>
      </c>
      <c r="H857" s="404">
        <v>9340</v>
      </c>
      <c r="I857" s="163"/>
      <c r="J857" s="413"/>
      <c r="K857" s="163"/>
      <c r="L857" s="185">
        <f t="shared" si="55"/>
        <v>9340</v>
      </c>
      <c r="N857" s="404"/>
      <c r="O857" s="163"/>
      <c r="P857" s="413"/>
      <c r="Q857" s="163"/>
      <c r="R857" s="185">
        <f t="shared" si="56"/>
        <v>9340</v>
      </c>
    </row>
    <row r="858" spans="2:18">
      <c r="B858" s="190">
        <f t="shared" si="54"/>
        <v>457</v>
      </c>
      <c r="C858" s="160"/>
      <c r="D858" s="161"/>
      <c r="E858" s="142"/>
      <c r="F858" s="161" t="s">
        <v>215</v>
      </c>
      <c r="G858" s="225" t="s">
        <v>264</v>
      </c>
      <c r="H858" s="404">
        <v>3430</v>
      </c>
      <c r="I858" s="163"/>
      <c r="J858" s="413"/>
      <c r="K858" s="163"/>
      <c r="L858" s="185">
        <f t="shared" si="55"/>
        <v>3430</v>
      </c>
      <c r="N858" s="404"/>
      <c r="O858" s="163"/>
      <c r="P858" s="413"/>
      <c r="Q858" s="163"/>
      <c r="R858" s="185">
        <f t="shared" si="56"/>
        <v>3430</v>
      </c>
    </row>
    <row r="859" spans="2:18">
      <c r="B859" s="190">
        <f t="shared" si="54"/>
        <v>458</v>
      </c>
      <c r="C859" s="160"/>
      <c r="D859" s="161"/>
      <c r="E859" s="142"/>
      <c r="F859" s="161" t="s">
        <v>221</v>
      </c>
      <c r="G859" s="225" t="s">
        <v>360</v>
      </c>
      <c r="H859" s="552">
        <f>SUM(H860:H861)</f>
        <v>1340</v>
      </c>
      <c r="I859" s="163"/>
      <c r="J859" s="413"/>
      <c r="K859" s="163"/>
      <c r="L859" s="185">
        <f t="shared" si="55"/>
        <v>1340</v>
      </c>
      <c r="N859" s="404"/>
      <c r="O859" s="163"/>
      <c r="P859" s="413"/>
      <c r="Q859" s="163"/>
      <c r="R859" s="185">
        <f t="shared" si="56"/>
        <v>1340</v>
      </c>
    </row>
    <row r="860" spans="2:18">
      <c r="B860" s="190">
        <f t="shared" si="54"/>
        <v>459</v>
      </c>
      <c r="C860" s="160"/>
      <c r="D860" s="161"/>
      <c r="E860" s="142"/>
      <c r="F860" s="142" t="s">
        <v>203</v>
      </c>
      <c r="G860" s="217" t="s">
        <v>251</v>
      </c>
      <c r="H860" s="393">
        <v>900</v>
      </c>
      <c r="I860" s="163"/>
      <c r="J860" s="413"/>
      <c r="K860" s="163"/>
      <c r="L860" s="186">
        <f t="shared" si="55"/>
        <v>900</v>
      </c>
      <c r="N860" s="393"/>
      <c r="O860" s="163"/>
      <c r="P860" s="413"/>
      <c r="Q860" s="163"/>
      <c r="R860" s="186">
        <f t="shared" si="56"/>
        <v>900</v>
      </c>
    </row>
    <row r="861" spans="2:18">
      <c r="B861" s="190">
        <f t="shared" si="54"/>
        <v>460</v>
      </c>
      <c r="C861" s="160"/>
      <c r="D861" s="161"/>
      <c r="E861" s="142"/>
      <c r="F861" s="142" t="s">
        <v>219</v>
      </c>
      <c r="G861" s="217" t="s">
        <v>252</v>
      </c>
      <c r="H861" s="393">
        <v>440</v>
      </c>
      <c r="I861" s="163"/>
      <c r="J861" s="413"/>
      <c r="K861" s="163"/>
      <c r="L861" s="186">
        <f t="shared" si="55"/>
        <v>440</v>
      </c>
      <c r="N861" s="393"/>
      <c r="O861" s="163"/>
      <c r="P861" s="413"/>
      <c r="Q861" s="163"/>
      <c r="R861" s="186">
        <f t="shared" si="56"/>
        <v>440</v>
      </c>
    </row>
    <row r="862" spans="2:18" ht="15">
      <c r="B862" s="190">
        <f t="shared" si="54"/>
        <v>461</v>
      </c>
      <c r="C862" s="160"/>
      <c r="D862" s="294" t="s">
        <v>380</v>
      </c>
      <c r="E862" s="194" t="s">
        <v>425</v>
      </c>
      <c r="F862" s="165" t="s">
        <v>713</v>
      </c>
      <c r="G862" s="267"/>
      <c r="H862" s="551">
        <f>SUM(H863:H865)</f>
        <v>17020</v>
      </c>
      <c r="I862" s="351"/>
      <c r="J862" s="458"/>
      <c r="K862" s="351"/>
      <c r="L862" s="347">
        <f t="shared" si="55"/>
        <v>17020</v>
      </c>
      <c r="N862" s="452"/>
      <c r="O862" s="351"/>
      <c r="P862" s="458"/>
      <c r="Q862" s="351"/>
      <c r="R862" s="349">
        <f t="shared" si="56"/>
        <v>17020</v>
      </c>
    </row>
    <row r="863" spans="2:18">
      <c r="B863" s="190">
        <f t="shared" si="54"/>
        <v>462</v>
      </c>
      <c r="C863" s="160"/>
      <c r="D863" s="161"/>
      <c r="E863" s="142"/>
      <c r="F863" s="161" t="s">
        <v>214</v>
      </c>
      <c r="G863" s="225" t="s">
        <v>545</v>
      </c>
      <c r="H863" s="404">
        <v>11160</v>
      </c>
      <c r="I863" s="163"/>
      <c r="J863" s="413"/>
      <c r="K863" s="163"/>
      <c r="L863" s="185">
        <f t="shared" si="55"/>
        <v>11160</v>
      </c>
      <c r="N863" s="404"/>
      <c r="O863" s="163"/>
      <c r="P863" s="413"/>
      <c r="Q863" s="163"/>
      <c r="R863" s="185">
        <f t="shared" si="56"/>
        <v>11160</v>
      </c>
    </row>
    <row r="864" spans="2:18">
      <c r="B864" s="190">
        <f t="shared" si="54"/>
        <v>463</v>
      </c>
      <c r="C864" s="160"/>
      <c r="D864" s="161"/>
      <c r="E864" s="142"/>
      <c r="F864" s="161" t="s">
        <v>215</v>
      </c>
      <c r="G864" s="225" t="s">
        <v>264</v>
      </c>
      <c r="H864" s="404">
        <v>4200</v>
      </c>
      <c r="I864" s="163"/>
      <c r="J864" s="413"/>
      <c r="K864" s="163"/>
      <c r="L864" s="185">
        <f t="shared" si="55"/>
        <v>4200</v>
      </c>
      <c r="N864" s="404"/>
      <c r="O864" s="163"/>
      <c r="P864" s="413"/>
      <c r="Q864" s="163"/>
      <c r="R864" s="185">
        <f t="shared" si="56"/>
        <v>4200</v>
      </c>
    </row>
    <row r="865" spans="2:18">
      <c r="B865" s="190">
        <f t="shared" si="54"/>
        <v>464</v>
      </c>
      <c r="C865" s="160"/>
      <c r="D865" s="161"/>
      <c r="E865" s="142"/>
      <c r="F865" s="161" t="s">
        <v>221</v>
      </c>
      <c r="G865" s="225" t="s">
        <v>360</v>
      </c>
      <c r="H865" s="552">
        <f>SUM(H866:H867)</f>
        <v>1660</v>
      </c>
      <c r="I865" s="163"/>
      <c r="J865" s="413"/>
      <c r="K865" s="163"/>
      <c r="L865" s="185">
        <f t="shared" si="55"/>
        <v>1660</v>
      </c>
      <c r="N865" s="404"/>
      <c r="O865" s="163"/>
      <c r="P865" s="413"/>
      <c r="Q865" s="163"/>
      <c r="R865" s="185">
        <f t="shared" si="56"/>
        <v>1660</v>
      </c>
    </row>
    <row r="866" spans="2:18">
      <c r="B866" s="190">
        <f t="shared" si="54"/>
        <v>465</v>
      </c>
      <c r="C866" s="160"/>
      <c r="D866" s="161"/>
      <c r="E866" s="142"/>
      <c r="F866" s="142" t="s">
        <v>203</v>
      </c>
      <c r="G866" s="217" t="s">
        <v>251</v>
      </c>
      <c r="H866" s="393">
        <v>1200</v>
      </c>
      <c r="I866" s="163"/>
      <c r="J866" s="413"/>
      <c r="K866" s="163"/>
      <c r="L866" s="186">
        <f t="shared" si="55"/>
        <v>1200</v>
      </c>
      <c r="N866" s="393"/>
      <c r="O866" s="163"/>
      <c r="P866" s="413"/>
      <c r="Q866" s="163"/>
      <c r="R866" s="186">
        <f t="shared" si="56"/>
        <v>1200</v>
      </c>
    </row>
    <row r="867" spans="2:18">
      <c r="B867" s="190">
        <f t="shared" si="54"/>
        <v>466</v>
      </c>
      <c r="C867" s="160"/>
      <c r="D867" s="161"/>
      <c r="E867" s="142"/>
      <c r="F867" s="320" t="s">
        <v>219</v>
      </c>
      <c r="G867" s="217" t="s">
        <v>252</v>
      </c>
      <c r="H867" s="393">
        <v>460</v>
      </c>
      <c r="I867" s="163"/>
      <c r="J867" s="413"/>
      <c r="K867" s="163"/>
      <c r="L867" s="186">
        <f t="shared" si="55"/>
        <v>460</v>
      </c>
      <c r="N867" s="393"/>
      <c r="O867" s="163"/>
      <c r="P867" s="413"/>
      <c r="Q867" s="163"/>
      <c r="R867" s="186">
        <f t="shared" si="56"/>
        <v>460</v>
      </c>
    </row>
    <row r="868" spans="2:18">
      <c r="B868" s="190">
        <f t="shared" si="54"/>
        <v>467</v>
      </c>
      <c r="C868" s="160"/>
      <c r="D868" s="161"/>
      <c r="E868" s="188"/>
      <c r="F868" s="142"/>
      <c r="G868" s="217"/>
      <c r="H868" s="393"/>
      <c r="I868" s="163"/>
      <c r="J868" s="413"/>
      <c r="K868" s="163"/>
      <c r="L868" s="186"/>
      <c r="N868" s="393"/>
      <c r="O868" s="163"/>
      <c r="P868" s="413"/>
      <c r="Q868" s="163"/>
      <c r="R868" s="186">
        <f t="shared" si="56"/>
        <v>0</v>
      </c>
    </row>
    <row r="869" spans="2:18" ht="15">
      <c r="B869" s="190">
        <f t="shared" si="54"/>
        <v>468</v>
      </c>
      <c r="C869" s="160"/>
      <c r="D869" s="161"/>
      <c r="E869" s="189" t="s">
        <v>553</v>
      </c>
      <c r="F869" s="142"/>
      <c r="G869" s="217"/>
      <c r="H869" s="470">
        <f>H870+H879+H888+H898+H907+H916+H925+H934</f>
        <v>580940</v>
      </c>
      <c r="I869" s="163"/>
      <c r="J869" s="413"/>
      <c r="K869" s="163"/>
      <c r="L869" s="186">
        <f t="shared" ref="L869:L932" si="57">H869+J869</f>
        <v>580940</v>
      </c>
      <c r="N869" s="470">
        <f>N870+N879+N888+N898+N907+N916+N925+N934</f>
        <v>1200</v>
      </c>
      <c r="O869" s="163"/>
      <c r="P869" s="413"/>
      <c r="Q869" s="163"/>
      <c r="R869" s="185">
        <f t="shared" si="56"/>
        <v>582140</v>
      </c>
    </row>
    <row r="870" spans="2:18" ht="15">
      <c r="B870" s="190">
        <f t="shared" si="54"/>
        <v>469</v>
      </c>
      <c r="C870" s="160"/>
      <c r="D870" s="294" t="s">
        <v>382</v>
      </c>
      <c r="E870" s="194" t="s">
        <v>425</v>
      </c>
      <c r="F870" s="372" t="s">
        <v>398</v>
      </c>
      <c r="G870" s="267"/>
      <c r="H870" s="452">
        <f>H871+H872+H873+H878</f>
        <v>80012</v>
      </c>
      <c r="I870" s="351"/>
      <c r="J870" s="458"/>
      <c r="K870" s="351"/>
      <c r="L870" s="347">
        <f t="shared" si="57"/>
        <v>80012</v>
      </c>
      <c r="N870" s="452"/>
      <c r="O870" s="351"/>
      <c r="P870" s="458"/>
      <c r="Q870" s="351"/>
      <c r="R870" s="349">
        <f t="shared" si="56"/>
        <v>80012</v>
      </c>
    </row>
    <row r="871" spans="2:18">
      <c r="B871" s="190">
        <f t="shared" si="54"/>
        <v>470</v>
      </c>
      <c r="C871" s="160"/>
      <c r="D871" s="161"/>
      <c r="E871" s="142"/>
      <c r="F871" s="161" t="s">
        <v>214</v>
      </c>
      <c r="G871" s="225" t="s">
        <v>545</v>
      </c>
      <c r="H871" s="460">
        <v>48335</v>
      </c>
      <c r="I871" s="353"/>
      <c r="J871" s="419"/>
      <c r="K871" s="353"/>
      <c r="L871" s="185">
        <f t="shared" si="57"/>
        <v>48335</v>
      </c>
      <c r="N871" s="460"/>
      <c r="O871" s="353"/>
      <c r="P871" s="419"/>
      <c r="Q871" s="353"/>
      <c r="R871" s="185">
        <f t="shared" si="56"/>
        <v>48335</v>
      </c>
    </row>
    <row r="872" spans="2:18">
      <c r="B872" s="190">
        <f t="shared" si="54"/>
        <v>471</v>
      </c>
      <c r="C872" s="160"/>
      <c r="D872" s="161"/>
      <c r="E872" s="142"/>
      <c r="F872" s="161" t="s">
        <v>215</v>
      </c>
      <c r="G872" s="225" t="s">
        <v>264</v>
      </c>
      <c r="H872" s="460">
        <v>16782</v>
      </c>
      <c r="I872" s="353"/>
      <c r="J872" s="419"/>
      <c r="K872" s="353"/>
      <c r="L872" s="185">
        <f t="shared" si="57"/>
        <v>16782</v>
      </c>
      <c r="N872" s="460"/>
      <c r="O872" s="353"/>
      <c r="P872" s="419"/>
      <c r="Q872" s="353"/>
      <c r="R872" s="185">
        <f t="shared" si="56"/>
        <v>16782</v>
      </c>
    </row>
    <row r="873" spans="2:18">
      <c r="B873" s="190">
        <f t="shared" si="54"/>
        <v>472</v>
      </c>
      <c r="C873" s="160"/>
      <c r="D873" s="161"/>
      <c r="E873" s="142"/>
      <c r="F873" s="161" t="s">
        <v>221</v>
      </c>
      <c r="G873" s="225" t="s">
        <v>360</v>
      </c>
      <c r="H873" s="460">
        <f>SUM(H874:H877)</f>
        <v>14645</v>
      </c>
      <c r="I873" s="353"/>
      <c r="J873" s="419"/>
      <c r="K873" s="353"/>
      <c r="L873" s="185">
        <f t="shared" si="57"/>
        <v>14645</v>
      </c>
      <c r="N873" s="460"/>
      <c r="O873" s="353"/>
      <c r="P873" s="419"/>
      <c r="Q873" s="353"/>
      <c r="R873" s="185">
        <f t="shared" si="56"/>
        <v>14645</v>
      </c>
    </row>
    <row r="874" spans="2:18">
      <c r="B874" s="190">
        <f t="shared" si="54"/>
        <v>473</v>
      </c>
      <c r="C874" s="160"/>
      <c r="D874" s="161"/>
      <c r="E874" s="142"/>
      <c r="F874" s="142" t="s">
        <v>202</v>
      </c>
      <c r="G874" s="217" t="s">
        <v>335</v>
      </c>
      <c r="H874" s="418">
        <v>4030</v>
      </c>
      <c r="I874" s="353"/>
      <c r="J874" s="419"/>
      <c r="K874" s="353"/>
      <c r="L874" s="186">
        <f t="shared" si="57"/>
        <v>4030</v>
      </c>
      <c r="N874" s="418"/>
      <c r="O874" s="353"/>
      <c r="P874" s="419"/>
      <c r="Q874" s="353"/>
      <c r="R874" s="186">
        <f t="shared" si="56"/>
        <v>4030</v>
      </c>
    </row>
    <row r="875" spans="2:18">
      <c r="B875" s="190">
        <f t="shared" si="54"/>
        <v>474</v>
      </c>
      <c r="C875" s="160"/>
      <c r="D875" s="161"/>
      <c r="E875" s="142"/>
      <c r="F875" s="142" t="s">
        <v>203</v>
      </c>
      <c r="G875" s="217" t="s">
        <v>251</v>
      </c>
      <c r="H875" s="418">
        <v>3825</v>
      </c>
      <c r="I875" s="353"/>
      <c r="J875" s="419"/>
      <c r="K875" s="353"/>
      <c r="L875" s="186">
        <f t="shared" si="57"/>
        <v>3825</v>
      </c>
      <c r="N875" s="418"/>
      <c r="O875" s="353"/>
      <c r="P875" s="419"/>
      <c r="Q875" s="353"/>
      <c r="R875" s="186">
        <f t="shared" si="56"/>
        <v>3825</v>
      </c>
    </row>
    <row r="876" spans="2:18">
      <c r="B876" s="190">
        <f t="shared" si="54"/>
        <v>475</v>
      </c>
      <c r="C876" s="319"/>
      <c r="D876" s="314"/>
      <c r="E876" s="320"/>
      <c r="F876" s="320" t="s">
        <v>217</v>
      </c>
      <c r="G876" s="228" t="s">
        <v>266</v>
      </c>
      <c r="H876" s="418">
        <v>850</v>
      </c>
      <c r="I876" s="353"/>
      <c r="J876" s="419"/>
      <c r="K876" s="353"/>
      <c r="L876" s="186">
        <f t="shared" si="57"/>
        <v>850</v>
      </c>
      <c r="N876" s="418"/>
      <c r="O876" s="353"/>
      <c r="P876" s="419"/>
      <c r="Q876" s="353"/>
      <c r="R876" s="186">
        <f t="shared" si="56"/>
        <v>850</v>
      </c>
    </row>
    <row r="877" spans="2:18">
      <c r="B877" s="190">
        <f t="shared" si="54"/>
        <v>476</v>
      </c>
      <c r="C877" s="160"/>
      <c r="D877" s="161"/>
      <c r="E877" s="142"/>
      <c r="F877" s="142" t="s">
        <v>219</v>
      </c>
      <c r="G877" s="217" t="s">
        <v>252</v>
      </c>
      <c r="H877" s="418">
        <v>5940</v>
      </c>
      <c r="I877" s="353"/>
      <c r="J877" s="419"/>
      <c r="K877" s="353"/>
      <c r="L877" s="186">
        <f t="shared" si="57"/>
        <v>5940</v>
      </c>
      <c r="N877" s="418"/>
      <c r="O877" s="353"/>
      <c r="P877" s="419"/>
      <c r="Q877" s="353"/>
      <c r="R877" s="186">
        <f t="shared" si="56"/>
        <v>5940</v>
      </c>
    </row>
    <row r="878" spans="2:18">
      <c r="B878" s="190">
        <f t="shared" si="54"/>
        <v>477</v>
      </c>
      <c r="C878" s="160"/>
      <c r="D878" s="161"/>
      <c r="E878" s="142"/>
      <c r="F878" s="161" t="s">
        <v>220</v>
      </c>
      <c r="G878" s="225" t="s">
        <v>392</v>
      </c>
      <c r="H878" s="422">
        <v>250</v>
      </c>
      <c r="I878" s="354"/>
      <c r="J878" s="467"/>
      <c r="K878" s="354"/>
      <c r="L878" s="292">
        <f t="shared" si="57"/>
        <v>250</v>
      </c>
      <c r="N878" s="422"/>
      <c r="O878" s="354"/>
      <c r="P878" s="467"/>
      <c r="Q878" s="354"/>
      <c r="R878" s="185">
        <f t="shared" si="56"/>
        <v>250</v>
      </c>
    </row>
    <row r="879" spans="2:18" ht="15">
      <c r="B879" s="190">
        <f t="shared" si="54"/>
        <v>478</v>
      </c>
      <c r="C879" s="160"/>
      <c r="D879" s="294" t="s">
        <v>384</v>
      </c>
      <c r="E879" s="301" t="s">
        <v>425</v>
      </c>
      <c r="F879" s="298" t="s">
        <v>399</v>
      </c>
      <c r="G879" s="299"/>
      <c r="H879" s="452">
        <f>H880+H881+H882+H887</f>
        <v>68612</v>
      </c>
      <c r="I879" s="351"/>
      <c r="J879" s="471"/>
      <c r="K879" s="351"/>
      <c r="L879" s="352">
        <f t="shared" si="57"/>
        <v>68612</v>
      </c>
      <c r="N879" s="452"/>
      <c r="O879" s="351"/>
      <c r="P879" s="471"/>
      <c r="Q879" s="351"/>
      <c r="R879" s="349">
        <f t="shared" si="56"/>
        <v>68612</v>
      </c>
    </row>
    <row r="880" spans="2:18">
      <c r="B880" s="190">
        <f t="shared" si="54"/>
        <v>479</v>
      </c>
      <c r="C880" s="160"/>
      <c r="D880" s="161"/>
      <c r="E880" s="142"/>
      <c r="F880" s="161" t="s">
        <v>214</v>
      </c>
      <c r="G880" s="225" t="s">
        <v>545</v>
      </c>
      <c r="H880" s="460">
        <v>42072</v>
      </c>
      <c r="I880" s="353"/>
      <c r="J880" s="419"/>
      <c r="K880" s="353"/>
      <c r="L880" s="185">
        <f t="shared" si="57"/>
        <v>42072</v>
      </c>
      <c r="N880" s="460"/>
      <c r="O880" s="353"/>
      <c r="P880" s="419"/>
      <c r="Q880" s="353"/>
      <c r="R880" s="185">
        <f t="shared" si="56"/>
        <v>42072</v>
      </c>
    </row>
    <row r="881" spans="2:18">
      <c r="B881" s="190">
        <f t="shared" si="54"/>
        <v>480</v>
      </c>
      <c r="C881" s="160"/>
      <c r="D881" s="161"/>
      <c r="E881" s="142"/>
      <c r="F881" s="161" t="s">
        <v>215</v>
      </c>
      <c r="G881" s="225" t="s">
        <v>264</v>
      </c>
      <c r="H881" s="460">
        <v>16125</v>
      </c>
      <c r="I881" s="353"/>
      <c r="J881" s="419"/>
      <c r="K881" s="353"/>
      <c r="L881" s="185">
        <f t="shared" si="57"/>
        <v>16125</v>
      </c>
      <c r="N881" s="460"/>
      <c r="O881" s="353"/>
      <c r="P881" s="419"/>
      <c r="Q881" s="353"/>
      <c r="R881" s="185">
        <f t="shared" si="56"/>
        <v>16125</v>
      </c>
    </row>
    <row r="882" spans="2:18">
      <c r="B882" s="190">
        <f>B881+1</f>
        <v>481</v>
      </c>
      <c r="C882" s="160"/>
      <c r="D882" s="161"/>
      <c r="E882" s="142"/>
      <c r="F882" s="161" t="s">
        <v>221</v>
      </c>
      <c r="G882" s="225" t="s">
        <v>360</v>
      </c>
      <c r="H882" s="460">
        <f>SUM(H883:H886)</f>
        <v>9915</v>
      </c>
      <c r="I882" s="353"/>
      <c r="J882" s="419"/>
      <c r="K882" s="353"/>
      <c r="L882" s="185">
        <f t="shared" si="57"/>
        <v>9915</v>
      </c>
      <c r="N882" s="460"/>
      <c r="O882" s="353"/>
      <c r="P882" s="419"/>
      <c r="Q882" s="353"/>
      <c r="R882" s="185">
        <f t="shared" si="56"/>
        <v>9915</v>
      </c>
    </row>
    <row r="883" spans="2:18">
      <c r="B883" s="190">
        <f>B882+1</f>
        <v>482</v>
      </c>
      <c r="C883" s="160"/>
      <c r="D883" s="161"/>
      <c r="E883" s="142"/>
      <c r="F883" s="142" t="s">
        <v>202</v>
      </c>
      <c r="G883" s="217" t="s">
        <v>335</v>
      </c>
      <c r="H883" s="418">
        <v>4315</v>
      </c>
      <c r="I883" s="353"/>
      <c r="J883" s="419"/>
      <c r="K883" s="353"/>
      <c r="L883" s="186">
        <f t="shared" si="57"/>
        <v>4315</v>
      </c>
      <c r="N883" s="418"/>
      <c r="O883" s="353"/>
      <c r="P883" s="419"/>
      <c r="Q883" s="353"/>
      <c r="R883" s="186">
        <f t="shared" si="56"/>
        <v>4315</v>
      </c>
    </row>
    <row r="884" spans="2:18">
      <c r="B884" s="190">
        <f>B883+1</f>
        <v>483</v>
      </c>
      <c r="C884" s="160"/>
      <c r="D884" s="161"/>
      <c r="E884" s="142"/>
      <c r="F884" s="142" t="s">
        <v>203</v>
      </c>
      <c r="G884" s="217" t="s">
        <v>251</v>
      </c>
      <c r="H884" s="418">
        <v>1500</v>
      </c>
      <c r="I884" s="353"/>
      <c r="J884" s="419"/>
      <c r="K884" s="353"/>
      <c r="L884" s="186">
        <f t="shared" si="57"/>
        <v>1500</v>
      </c>
      <c r="N884" s="418"/>
      <c r="O884" s="353"/>
      <c r="P884" s="419"/>
      <c r="Q884" s="353"/>
      <c r="R884" s="186">
        <f t="shared" si="56"/>
        <v>1500</v>
      </c>
    </row>
    <row r="885" spans="2:18">
      <c r="B885" s="190">
        <f t="shared" ref="B885:B948" si="58">B884+1</f>
        <v>484</v>
      </c>
      <c r="C885" s="160"/>
      <c r="D885" s="161"/>
      <c r="E885" s="142"/>
      <c r="F885" s="142" t="s">
        <v>217</v>
      </c>
      <c r="G885" s="217" t="s">
        <v>266</v>
      </c>
      <c r="H885" s="418">
        <v>1000</v>
      </c>
      <c r="I885" s="353"/>
      <c r="J885" s="419"/>
      <c r="K885" s="353"/>
      <c r="L885" s="186">
        <f t="shared" si="57"/>
        <v>1000</v>
      </c>
      <c r="N885" s="418"/>
      <c r="O885" s="353"/>
      <c r="P885" s="419"/>
      <c r="Q885" s="353"/>
      <c r="R885" s="186">
        <f t="shared" si="56"/>
        <v>1000</v>
      </c>
    </row>
    <row r="886" spans="2:18">
      <c r="B886" s="190">
        <f t="shared" si="58"/>
        <v>485</v>
      </c>
      <c r="C886" s="160"/>
      <c r="D886" s="161"/>
      <c r="E886" s="142"/>
      <c r="F886" s="142" t="s">
        <v>219</v>
      </c>
      <c r="G886" s="217" t="s">
        <v>252</v>
      </c>
      <c r="H886" s="418">
        <v>3100</v>
      </c>
      <c r="I886" s="353"/>
      <c r="J886" s="419"/>
      <c r="K886" s="353"/>
      <c r="L886" s="186">
        <f t="shared" si="57"/>
        <v>3100</v>
      </c>
      <c r="N886" s="418"/>
      <c r="O886" s="353"/>
      <c r="P886" s="419"/>
      <c r="Q886" s="353"/>
      <c r="R886" s="186">
        <f t="shared" si="56"/>
        <v>3100</v>
      </c>
    </row>
    <row r="887" spans="2:18">
      <c r="B887" s="190">
        <f t="shared" si="58"/>
        <v>486</v>
      </c>
      <c r="C887" s="160"/>
      <c r="D887" s="161"/>
      <c r="E887" s="142"/>
      <c r="F887" s="161" t="s">
        <v>220</v>
      </c>
      <c r="G887" s="225" t="s">
        <v>544</v>
      </c>
      <c r="H887" s="460">
        <v>500</v>
      </c>
      <c r="I887" s="353"/>
      <c r="J887" s="419"/>
      <c r="K887" s="353"/>
      <c r="L887" s="185">
        <f t="shared" si="57"/>
        <v>500</v>
      </c>
      <c r="N887" s="460"/>
      <c r="O887" s="353"/>
      <c r="P887" s="419"/>
      <c r="Q887" s="353"/>
      <c r="R887" s="185">
        <f t="shared" si="56"/>
        <v>500</v>
      </c>
    </row>
    <row r="888" spans="2:18" ht="15">
      <c r="B888" s="190">
        <f t="shared" si="58"/>
        <v>487</v>
      </c>
      <c r="C888" s="160"/>
      <c r="D888" s="294" t="s">
        <v>503</v>
      </c>
      <c r="E888" s="194" t="s">
        <v>425</v>
      </c>
      <c r="F888" s="165" t="s">
        <v>400</v>
      </c>
      <c r="G888" s="267"/>
      <c r="H888" s="452">
        <f>H889+H890+H891+H897</f>
        <v>74325</v>
      </c>
      <c r="I888" s="351"/>
      <c r="J888" s="458"/>
      <c r="K888" s="351"/>
      <c r="L888" s="347">
        <f t="shared" si="57"/>
        <v>74325</v>
      </c>
      <c r="N888" s="452"/>
      <c r="O888" s="351"/>
      <c r="P888" s="458"/>
      <c r="Q888" s="351"/>
      <c r="R888" s="349">
        <f t="shared" si="56"/>
        <v>74325</v>
      </c>
    </row>
    <row r="889" spans="2:18">
      <c r="B889" s="190">
        <f t="shared" si="58"/>
        <v>488</v>
      </c>
      <c r="C889" s="160"/>
      <c r="D889" s="161"/>
      <c r="E889" s="142"/>
      <c r="F889" s="161" t="s">
        <v>214</v>
      </c>
      <c r="G889" s="225" t="s">
        <v>545</v>
      </c>
      <c r="H889" s="460">
        <v>43155</v>
      </c>
      <c r="I889" s="353"/>
      <c r="J889" s="419"/>
      <c r="K889" s="353"/>
      <c r="L889" s="185">
        <f t="shared" si="57"/>
        <v>43155</v>
      </c>
      <c r="N889" s="460"/>
      <c r="O889" s="353"/>
      <c r="P889" s="419"/>
      <c r="Q889" s="353"/>
      <c r="R889" s="185">
        <f t="shared" si="56"/>
        <v>43155</v>
      </c>
    </row>
    <row r="890" spans="2:18">
      <c r="B890" s="190">
        <f t="shared" si="58"/>
        <v>489</v>
      </c>
      <c r="C890" s="160"/>
      <c r="D890" s="161"/>
      <c r="E890" s="142"/>
      <c r="F890" s="161" t="s">
        <v>215</v>
      </c>
      <c r="G890" s="225" t="s">
        <v>264</v>
      </c>
      <c r="H890" s="460">
        <v>16250</v>
      </c>
      <c r="I890" s="353"/>
      <c r="J890" s="419"/>
      <c r="K890" s="353"/>
      <c r="L890" s="185">
        <f t="shared" si="57"/>
        <v>16250</v>
      </c>
      <c r="N890" s="460"/>
      <c r="O890" s="353"/>
      <c r="P890" s="419"/>
      <c r="Q890" s="353"/>
      <c r="R890" s="185">
        <f t="shared" si="56"/>
        <v>16250</v>
      </c>
    </row>
    <row r="891" spans="2:18">
      <c r="B891" s="190">
        <f t="shared" si="58"/>
        <v>490</v>
      </c>
      <c r="C891" s="160"/>
      <c r="D891" s="161"/>
      <c r="E891" s="142"/>
      <c r="F891" s="161" t="s">
        <v>221</v>
      </c>
      <c r="G891" s="225" t="s">
        <v>360</v>
      </c>
      <c r="H891" s="460">
        <f>SUM(H892:H896)</f>
        <v>14270</v>
      </c>
      <c r="I891" s="353"/>
      <c r="J891" s="419"/>
      <c r="K891" s="353"/>
      <c r="L891" s="185">
        <f t="shared" si="57"/>
        <v>14270</v>
      </c>
      <c r="N891" s="460"/>
      <c r="O891" s="353"/>
      <c r="P891" s="419"/>
      <c r="Q891" s="353"/>
      <c r="R891" s="185">
        <f t="shared" si="56"/>
        <v>14270</v>
      </c>
    </row>
    <row r="892" spans="2:18">
      <c r="B892" s="190">
        <f t="shared" si="58"/>
        <v>491</v>
      </c>
      <c r="C892" s="160"/>
      <c r="D892" s="161"/>
      <c r="E892" s="142"/>
      <c r="F892" s="142" t="s">
        <v>216</v>
      </c>
      <c r="G892" s="217" t="s">
        <v>260</v>
      </c>
      <c r="H892" s="418">
        <v>100</v>
      </c>
      <c r="I892" s="353"/>
      <c r="J892" s="419"/>
      <c r="K892" s="353"/>
      <c r="L892" s="186">
        <f t="shared" si="57"/>
        <v>100</v>
      </c>
      <c r="N892" s="418"/>
      <c r="O892" s="353"/>
      <c r="P892" s="419"/>
      <c r="Q892" s="353"/>
      <c r="R892" s="186">
        <f t="shared" si="56"/>
        <v>100</v>
      </c>
    </row>
    <row r="893" spans="2:18">
      <c r="B893" s="190">
        <f t="shared" si="58"/>
        <v>492</v>
      </c>
      <c r="C893" s="160"/>
      <c r="D893" s="161"/>
      <c r="E893" s="142"/>
      <c r="F893" s="142" t="s">
        <v>202</v>
      </c>
      <c r="G893" s="217" t="s">
        <v>335</v>
      </c>
      <c r="H893" s="418">
        <v>7020</v>
      </c>
      <c r="I893" s="353"/>
      <c r="J893" s="419"/>
      <c r="K893" s="353"/>
      <c r="L893" s="186">
        <f t="shared" si="57"/>
        <v>7020</v>
      </c>
      <c r="N893" s="418"/>
      <c r="O893" s="353"/>
      <c r="P893" s="419"/>
      <c r="Q893" s="353"/>
      <c r="R893" s="186">
        <f t="shared" si="56"/>
        <v>7020</v>
      </c>
    </row>
    <row r="894" spans="2:18">
      <c r="B894" s="190">
        <f t="shared" si="58"/>
        <v>493</v>
      </c>
      <c r="C894" s="160"/>
      <c r="D894" s="161"/>
      <c r="E894" s="142"/>
      <c r="F894" s="142" t="s">
        <v>203</v>
      </c>
      <c r="G894" s="217" t="s">
        <v>251</v>
      </c>
      <c r="H894" s="418">
        <v>1500</v>
      </c>
      <c r="I894" s="353"/>
      <c r="J894" s="419"/>
      <c r="K894" s="353"/>
      <c r="L894" s="186">
        <f t="shared" si="57"/>
        <v>1500</v>
      </c>
      <c r="N894" s="418"/>
      <c r="O894" s="353"/>
      <c r="P894" s="419"/>
      <c r="Q894" s="353"/>
      <c r="R894" s="186">
        <f t="shared" si="56"/>
        <v>1500</v>
      </c>
    </row>
    <row r="895" spans="2:18">
      <c r="B895" s="190">
        <f t="shared" si="58"/>
        <v>494</v>
      </c>
      <c r="C895" s="160"/>
      <c r="D895" s="161"/>
      <c r="E895" s="142"/>
      <c r="F895" s="142" t="s">
        <v>217</v>
      </c>
      <c r="G895" s="217" t="s">
        <v>266</v>
      </c>
      <c r="H895" s="418">
        <v>4000</v>
      </c>
      <c r="I895" s="353"/>
      <c r="J895" s="419"/>
      <c r="K895" s="353"/>
      <c r="L895" s="186">
        <f t="shared" si="57"/>
        <v>4000</v>
      </c>
      <c r="N895" s="418"/>
      <c r="O895" s="353"/>
      <c r="P895" s="419"/>
      <c r="Q895" s="353"/>
      <c r="R895" s="186">
        <f t="shared" si="56"/>
        <v>4000</v>
      </c>
    </row>
    <row r="896" spans="2:18">
      <c r="B896" s="190">
        <f t="shared" si="58"/>
        <v>495</v>
      </c>
      <c r="C896" s="160"/>
      <c r="D896" s="161"/>
      <c r="E896" s="142"/>
      <c r="F896" s="142" t="s">
        <v>219</v>
      </c>
      <c r="G896" s="217" t="s">
        <v>252</v>
      </c>
      <c r="H896" s="418">
        <v>1650</v>
      </c>
      <c r="I896" s="353"/>
      <c r="J896" s="419"/>
      <c r="K896" s="353"/>
      <c r="L896" s="186">
        <f t="shared" si="57"/>
        <v>1650</v>
      </c>
      <c r="N896" s="418"/>
      <c r="O896" s="353"/>
      <c r="P896" s="419"/>
      <c r="Q896" s="353"/>
      <c r="R896" s="186">
        <f t="shared" si="56"/>
        <v>1650</v>
      </c>
    </row>
    <row r="897" spans="2:18">
      <c r="B897" s="190">
        <f t="shared" si="58"/>
        <v>496</v>
      </c>
      <c r="C897" s="160"/>
      <c r="D897" s="161"/>
      <c r="E897" s="142"/>
      <c r="F897" s="161" t="s">
        <v>220</v>
      </c>
      <c r="G897" s="225" t="s">
        <v>544</v>
      </c>
      <c r="H897" s="460">
        <v>650</v>
      </c>
      <c r="I897" s="353"/>
      <c r="J897" s="419"/>
      <c r="K897" s="353"/>
      <c r="L897" s="185">
        <f t="shared" si="57"/>
        <v>650</v>
      </c>
      <c r="N897" s="460"/>
      <c r="O897" s="353"/>
      <c r="P897" s="419"/>
      <c r="Q897" s="353"/>
      <c r="R897" s="185">
        <f t="shared" si="56"/>
        <v>650</v>
      </c>
    </row>
    <row r="898" spans="2:18" ht="15">
      <c r="B898" s="190">
        <f t="shared" si="58"/>
        <v>497</v>
      </c>
      <c r="C898" s="160"/>
      <c r="D898" s="294" t="s">
        <v>504</v>
      </c>
      <c r="E898" s="194" t="s">
        <v>425</v>
      </c>
      <c r="F898" s="165" t="s">
        <v>401</v>
      </c>
      <c r="G898" s="267"/>
      <c r="H898" s="452">
        <f>H899+H900+H901</f>
        <v>52880</v>
      </c>
      <c r="I898" s="351"/>
      <c r="J898" s="458"/>
      <c r="K898" s="351"/>
      <c r="L898" s="347">
        <f t="shared" si="57"/>
        <v>52880</v>
      </c>
      <c r="N898" s="452">
        <f>N899+N900+N901</f>
        <v>2900</v>
      </c>
      <c r="O898" s="351"/>
      <c r="P898" s="458"/>
      <c r="Q898" s="351"/>
      <c r="R898" s="349">
        <f t="shared" si="56"/>
        <v>55780</v>
      </c>
    </row>
    <row r="899" spans="2:18">
      <c r="B899" s="190">
        <f t="shared" si="58"/>
        <v>498</v>
      </c>
      <c r="C899" s="160"/>
      <c r="D899" s="161"/>
      <c r="E899" s="142"/>
      <c r="F899" s="161" t="s">
        <v>214</v>
      </c>
      <c r="G899" s="225" t="s">
        <v>545</v>
      </c>
      <c r="H899" s="460">
        <v>28470</v>
      </c>
      <c r="I899" s="353"/>
      <c r="J899" s="419"/>
      <c r="K899" s="353"/>
      <c r="L899" s="185">
        <f t="shared" si="57"/>
        <v>28470</v>
      </c>
      <c r="N899" s="460">
        <v>2150</v>
      </c>
      <c r="O899" s="353"/>
      <c r="P899" s="419"/>
      <c r="Q899" s="353"/>
      <c r="R899" s="185">
        <f t="shared" si="56"/>
        <v>30620</v>
      </c>
    </row>
    <row r="900" spans="2:18">
      <c r="B900" s="190">
        <f t="shared" si="58"/>
        <v>499</v>
      </c>
      <c r="C900" s="160"/>
      <c r="D900" s="161"/>
      <c r="E900" s="142"/>
      <c r="F900" s="161" t="s">
        <v>215</v>
      </c>
      <c r="G900" s="225" t="s">
        <v>264</v>
      </c>
      <c r="H900" s="460">
        <v>10810</v>
      </c>
      <c r="I900" s="353"/>
      <c r="J900" s="419"/>
      <c r="K900" s="353"/>
      <c r="L900" s="185">
        <f t="shared" si="57"/>
        <v>10810</v>
      </c>
      <c r="N900" s="460">
        <v>750</v>
      </c>
      <c r="O900" s="353"/>
      <c r="P900" s="419"/>
      <c r="Q900" s="353"/>
      <c r="R900" s="185">
        <f t="shared" si="56"/>
        <v>11560</v>
      </c>
    </row>
    <row r="901" spans="2:18">
      <c r="B901" s="190">
        <f t="shared" si="58"/>
        <v>500</v>
      </c>
      <c r="C901" s="160"/>
      <c r="D901" s="161"/>
      <c r="E901" s="142"/>
      <c r="F901" s="161" t="s">
        <v>221</v>
      </c>
      <c r="G901" s="225" t="s">
        <v>360</v>
      </c>
      <c r="H901" s="460">
        <f>SUM(H902:H906)</f>
        <v>13600</v>
      </c>
      <c r="I901" s="353"/>
      <c r="J901" s="419"/>
      <c r="K901" s="353"/>
      <c r="L901" s="185">
        <f t="shared" si="57"/>
        <v>13600</v>
      </c>
      <c r="N901" s="460"/>
      <c r="O901" s="353"/>
      <c r="P901" s="419"/>
      <c r="Q901" s="353"/>
      <c r="R901" s="185">
        <f t="shared" si="56"/>
        <v>13600</v>
      </c>
    </row>
    <row r="902" spans="2:18">
      <c r="B902" s="190">
        <f t="shared" si="58"/>
        <v>501</v>
      </c>
      <c r="C902" s="160"/>
      <c r="D902" s="161"/>
      <c r="E902" s="142"/>
      <c r="F902" s="142" t="s">
        <v>216</v>
      </c>
      <c r="G902" s="217" t="s">
        <v>260</v>
      </c>
      <c r="H902" s="418">
        <v>20</v>
      </c>
      <c r="I902" s="353"/>
      <c r="J902" s="419"/>
      <c r="K902" s="353"/>
      <c r="L902" s="186">
        <f t="shared" si="57"/>
        <v>20</v>
      </c>
      <c r="N902" s="418"/>
      <c r="O902" s="353"/>
      <c r="P902" s="419"/>
      <c r="Q902" s="353"/>
      <c r="R902" s="186">
        <f t="shared" si="56"/>
        <v>20</v>
      </c>
    </row>
    <row r="903" spans="2:18">
      <c r="B903" s="190">
        <f t="shared" si="58"/>
        <v>502</v>
      </c>
      <c r="C903" s="160"/>
      <c r="D903" s="161"/>
      <c r="E903" s="142"/>
      <c r="F903" s="142" t="s">
        <v>202</v>
      </c>
      <c r="G903" s="217" t="s">
        <v>335</v>
      </c>
      <c r="H903" s="418">
        <v>10860</v>
      </c>
      <c r="I903" s="353"/>
      <c r="J903" s="419"/>
      <c r="K903" s="353"/>
      <c r="L903" s="186">
        <f t="shared" si="57"/>
        <v>10860</v>
      </c>
      <c r="N903" s="418"/>
      <c r="O903" s="353"/>
      <c r="P903" s="419"/>
      <c r="Q903" s="353"/>
      <c r="R903" s="186">
        <f t="shared" si="56"/>
        <v>10860</v>
      </c>
    </row>
    <row r="904" spans="2:18">
      <c r="B904" s="190">
        <f t="shared" si="58"/>
        <v>503</v>
      </c>
      <c r="C904" s="160"/>
      <c r="D904" s="161"/>
      <c r="E904" s="142"/>
      <c r="F904" s="142" t="s">
        <v>203</v>
      </c>
      <c r="G904" s="217" t="s">
        <v>251</v>
      </c>
      <c r="H904" s="418">
        <v>400</v>
      </c>
      <c r="I904" s="353"/>
      <c r="J904" s="419"/>
      <c r="K904" s="353"/>
      <c r="L904" s="186">
        <f t="shared" si="57"/>
        <v>400</v>
      </c>
      <c r="N904" s="418"/>
      <c r="O904" s="353"/>
      <c r="P904" s="419"/>
      <c r="Q904" s="353"/>
      <c r="R904" s="186">
        <f t="shared" si="56"/>
        <v>400</v>
      </c>
    </row>
    <row r="905" spans="2:18">
      <c r="B905" s="190">
        <f t="shared" si="58"/>
        <v>504</v>
      </c>
      <c r="C905" s="160"/>
      <c r="D905" s="161"/>
      <c r="E905" s="142"/>
      <c r="F905" s="142" t="s">
        <v>217</v>
      </c>
      <c r="G905" s="217" t="s">
        <v>266</v>
      </c>
      <c r="H905" s="418">
        <v>220</v>
      </c>
      <c r="I905" s="353"/>
      <c r="J905" s="419"/>
      <c r="K905" s="353"/>
      <c r="L905" s="186">
        <f t="shared" si="57"/>
        <v>220</v>
      </c>
      <c r="N905" s="418"/>
      <c r="O905" s="353"/>
      <c r="P905" s="419"/>
      <c r="Q905" s="353"/>
      <c r="R905" s="186">
        <f t="shared" si="56"/>
        <v>220</v>
      </c>
    </row>
    <row r="906" spans="2:18">
      <c r="B906" s="190">
        <f t="shared" si="58"/>
        <v>505</v>
      </c>
      <c r="C906" s="160"/>
      <c r="D906" s="161"/>
      <c r="E906" s="142"/>
      <c r="F906" s="142" t="s">
        <v>219</v>
      </c>
      <c r="G906" s="217" t="s">
        <v>252</v>
      </c>
      <c r="H906" s="418">
        <v>2100</v>
      </c>
      <c r="I906" s="353"/>
      <c r="J906" s="419"/>
      <c r="K906" s="353"/>
      <c r="L906" s="186">
        <f t="shared" si="57"/>
        <v>2100</v>
      </c>
      <c r="N906" s="418"/>
      <c r="O906" s="353"/>
      <c r="P906" s="419"/>
      <c r="Q906" s="353"/>
      <c r="R906" s="185">
        <f t="shared" si="56"/>
        <v>2100</v>
      </c>
    </row>
    <row r="907" spans="2:18" ht="15">
      <c r="B907" s="190">
        <f t="shared" si="58"/>
        <v>506</v>
      </c>
      <c r="C907" s="160"/>
      <c r="D907" s="294" t="s">
        <v>505</v>
      </c>
      <c r="E907" s="194" t="s">
        <v>425</v>
      </c>
      <c r="F907" s="165" t="s">
        <v>402</v>
      </c>
      <c r="G907" s="267"/>
      <c r="H907" s="452">
        <f>H908+H909+H910+H915</f>
        <v>58970</v>
      </c>
      <c r="I907" s="351"/>
      <c r="J907" s="458"/>
      <c r="K907" s="351"/>
      <c r="L907" s="347">
        <f t="shared" si="57"/>
        <v>58970</v>
      </c>
      <c r="N907" s="452">
        <f>N908+N909+N910+N915</f>
        <v>-500</v>
      </c>
      <c r="O907" s="351"/>
      <c r="P907" s="458"/>
      <c r="Q907" s="351"/>
      <c r="R907" s="349">
        <f t="shared" si="56"/>
        <v>58470</v>
      </c>
    </row>
    <row r="908" spans="2:18">
      <c r="B908" s="190">
        <f t="shared" si="58"/>
        <v>507</v>
      </c>
      <c r="C908" s="160"/>
      <c r="D908" s="161"/>
      <c r="E908" s="142"/>
      <c r="F908" s="161" t="s">
        <v>214</v>
      </c>
      <c r="G908" s="225" t="s">
        <v>545</v>
      </c>
      <c r="H908" s="460">
        <v>33560</v>
      </c>
      <c r="I908" s="353"/>
      <c r="J908" s="419"/>
      <c r="K908" s="353"/>
      <c r="L908" s="185">
        <f t="shared" si="57"/>
        <v>33560</v>
      </c>
      <c r="N908" s="460">
        <v>-370</v>
      </c>
      <c r="O908" s="353"/>
      <c r="P908" s="419"/>
      <c r="Q908" s="353"/>
      <c r="R908" s="185">
        <f t="shared" si="56"/>
        <v>33190</v>
      </c>
    </row>
    <row r="909" spans="2:18">
      <c r="B909" s="190">
        <f t="shared" si="58"/>
        <v>508</v>
      </c>
      <c r="C909" s="160"/>
      <c r="D909" s="161"/>
      <c r="E909" s="142"/>
      <c r="F909" s="161" t="s">
        <v>215</v>
      </c>
      <c r="G909" s="225" t="s">
        <v>264</v>
      </c>
      <c r="H909" s="460">
        <v>12700</v>
      </c>
      <c r="I909" s="353"/>
      <c r="J909" s="419"/>
      <c r="K909" s="353"/>
      <c r="L909" s="185">
        <f t="shared" si="57"/>
        <v>12700</v>
      </c>
      <c r="N909" s="460">
        <v>-130</v>
      </c>
      <c r="O909" s="353"/>
      <c r="P909" s="419"/>
      <c r="Q909" s="353"/>
      <c r="R909" s="185">
        <f t="shared" si="56"/>
        <v>12570</v>
      </c>
    </row>
    <row r="910" spans="2:18">
      <c r="B910" s="190">
        <f t="shared" si="58"/>
        <v>509</v>
      </c>
      <c r="C910" s="160"/>
      <c r="D910" s="161"/>
      <c r="E910" s="142"/>
      <c r="F910" s="161" t="s">
        <v>221</v>
      </c>
      <c r="G910" s="225" t="s">
        <v>360</v>
      </c>
      <c r="H910" s="460">
        <f>SUM(H911:H914)</f>
        <v>12510</v>
      </c>
      <c r="I910" s="353"/>
      <c r="J910" s="419"/>
      <c r="K910" s="353"/>
      <c r="L910" s="185">
        <f t="shared" si="57"/>
        <v>12510</v>
      </c>
      <c r="N910" s="460"/>
      <c r="O910" s="353"/>
      <c r="P910" s="419"/>
      <c r="Q910" s="353"/>
      <c r="R910" s="185">
        <f t="shared" si="56"/>
        <v>12510</v>
      </c>
    </row>
    <row r="911" spans="2:18">
      <c r="B911" s="190">
        <f t="shared" si="58"/>
        <v>510</v>
      </c>
      <c r="C911" s="160"/>
      <c r="D911" s="161"/>
      <c r="E911" s="142"/>
      <c r="F911" s="142" t="s">
        <v>202</v>
      </c>
      <c r="G911" s="217" t="s">
        <v>335</v>
      </c>
      <c r="H911" s="418">
        <v>8890</v>
      </c>
      <c r="I911" s="353"/>
      <c r="J911" s="419"/>
      <c r="K911" s="353"/>
      <c r="L911" s="186">
        <f t="shared" si="57"/>
        <v>8890</v>
      </c>
      <c r="N911" s="418"/>
      <c r="O911" s="353"/>
      <c r="P911" s="419"/>
      <c r="Q911" s="353"/>
      <c r="R911" s="186">
        <f t="shared" si="56"/>
        <v>8890</v>
      </c>
    </row>
    <row r="912" spans="2:18">
      <c r="B912" s="190">
        <f t="shared" si="58"/>
        <v>511</v>
      </c>
      <c r="C912" s="160"/>
      <c r="D912" s="161"/>
      <c r="E912" s="142"/>
      <c r="F912" s="142" t="s">
        <v>203</v>
      </c>
      <c r="G912" s="217" t="s">
        <v>251</v>
      </c>
      <c r="H912" s="418">
        <v>1000</v>
      </c>
      <c r="I912" s="354"/>
      <c r="J912" s="467"/>
      <c r="K912" s="354"/>
      <c r="L912" s="187">
        <f t="shared" si="57"/>
        <v>1000</v>
      </c>
      <c r="N912" s="418"/>
      <c r="O912" s="354"/>
      <c r="P912" s="467"/>
      <c r="Q912" s="354"/>
      <c r="R912" s="186">
        <f t="shared" si="56"/>
        <v>1000</v>
      </c>
    </row>
    <row r="913" spans="2:18">
      <c r="B913" s="190">
        <f t="shared" si="58"/>
        <v>512</v>
      </c>
      <c r="C913" s="160"/>
      <c r="D913" s="161"/>
      <c r="E913" s="142"/>
      <c r="F913" s="142" t="s">
        <v>217</v>
      </c>
      <c r="G913" s="217" t="s">
        <v>266</v>
      </c>
      <c r="H913" s="463">
        <v>400</v>
      </c>
      <c r="I913" s="353"/>
      <c r="J913" s="472"/>
      <c r="K913" s="353"/>
      <c r="L913" s="300">
        <f t="shared" si="57"/>
        <v>400</v>
      </c>
      <c r="N913" s="463"/>
      <c r="O913" s="353"/>
      <c r="P913" s="472"/>
      <c r="Q913" s="353"/>
      <c r="R913" s="186">
        <f t="shared" si="56"/>
        <v>400</v>
      </c>
    </row>
    <row r="914" spans="2:18">
      <c r="B914" s="190">
        <f t="shared" si="58"/>
        <v>513</v>
      </c>
      <c r="C914" s="141"/>
      <c r="D914" s="142"/>
      <c r="E914" s="142"/>
      <c r="F914" s="142" t="s">
        <v>219</v>
      </c>
      <c r="G914" s="217" t="s">
        <v>252</v>
      </c>
      <c r="H914" s="418">
        <v>2220</v>
      </c>
      <c r="I914" s="355"/>
      <c r="J914" s="469"/>
      <c r="K914" s="355"/>
      <c r="L914" s="186">
        <f t="shared" si="57"/>
        <v>2220</v>
      </c>
      <c r="N914" s="418"/>
      <c r="O914" s="355"/>
      <c r="P914" s="469"/>
      <c r="Q914" s="355"/>
      <c r="R914" s="186">
        <f t="shared" si="56"/>
        <v>2220</v>
      </c>
    </row>
    <row r="915" spans="2:18">
      <c r="B915" s="190">
        <f t="shared" si="58"/>
        <v>514</v>
      </c>
      <c r="C915" s="141"/>
      <c r="D915" s="141"/>
      <c r="E915" s="145"/>
      <c r="F915" s="161" t="s">
        <v>220</v>
      </c>
      <c r="G915" s="225" t="s">
        <v>549</v>
      </c>
      <c r="H915" s="460">
        <v>200</v>
      </c>
      <c r="I915" s="360"/>
      <c r="J915" s="464"/>
      <c r="K915" s="360"/>
      <c r="L915" s="292">
        <f t="shared" si="57"/>
        <v>200</v>
      </c>
      <c r="N915" s="460"/>
      <c r="O915" s="360"/>
      <c r="P915" s="464"/>
      <c r="Q915" s="360"/>
      <c r="R915" s="185">
        <f t="shared" si="56"/>
        <v>200</v>
      </c>
    </row>
    <row r="916" spans="2:18" ht="15">
      <c r="B916" s="190">
        <f t="shared" si="58"/>
        <v>515</v>
      </c>
      <c r="C916" s="141"/>
      <c r="D916" s="296">
        <v>20</v>
      </c>
      <c r="E916" s="301" t="s">
        <v>425</v>
      </c>
      <c r="F916" s="298" t="s">
        <v>403</v>
      </c>
      <c r="G916" s="299"/>
      <c r="H916" s="454">
        <f>H917+H918+H919+H924</f>
        <v>58892</v>
      </c>
      <c r="I916" s="359"/>
      <c r="J916" s="480"/>
      <c r="K916" s="359"/>
      <c r="L916" s="363">
        <f t="shared" si="57"/>
        <v>58892</v>
      </c>
      <c r="N916" s="454">
        <f>N917+N918+N919+N924</f>
        <v>-1200</v>
      </c>
      <c r="O916" s="359"/>
      <c r="P916" s="480"/>
      <c r="Q916" s="359"/>
      <c r="R916" s="349">
        <f t="shared" si="56"/>
        <v>57692</v>
      </c>
    </row>
    <row r="917" spans="2:18">
      <c r="B917" s="190">
        <f t="shared" si="58"/>
        <v>516</v>
      </c>
      <c r="C917" s="141"/>
      <c r="D917" s="141"/>
      <c r="E917" s="145"/>
      <c r="F917" s="161" t="s">
        <v>214</v>
      </c>
      <c r="G917" s="225" t="s">
        <v>545</v>
      </c>
      <c r="H917" s="460">
        <v>36133</v>
      </c>
      <c r="I917" s="355"/>
      <c r="J917" s="464"/>
      <c r="K917" s="355"/>
      <c r="L917" s="292">
        <f t="shared" si="57"/>
        <v>36133</v>
      </c>
      <c r="N917" s="460">
        <v>-890</v>
      </c>
      <c r="O917" s="355"/>
      <c r="P917" s="464"/>
      <c r="Q917" s="355"/>
      <c r="R917" s="185">
        <f t="shared" ref="R917:R970" si="59">H917+J917+N917+P917</f>
        <v>35243</v>
      </c>
    </row>
    <row r="918" spans="2:18">
      <c r="B918" s="190">
        <f t="shared" si="58"/>
        <v>517</v>
      </c>
      <c r="C918" s="141"/>
      <c r="D918" s="141"/>
      <c r="E918" s="145"/>
      <c r="F918" s="161" t="s">
        <v>215</v>
      </c>
      <c r="G918" s="225" t="s">
        <v>264</v>
      </c>
      <c r="H918" s="460">
        <v>13829</v>
      </c>
      <c r="I918" s="355"/>
      <c r="J918" s="464"/>
      <c r="K918" s="355"/>
      <c r="L918" s="292">
        <f t="shared" si="57"/>
        <v>13829</v>
      </c>
      <c r="N918" s="460">
        <v>-310</v>
      </c>
      <c r="O918" s="355"/>
      <c r="P918" s="464"/>
      <c r="Q918" s="355"/>
      <c r="R918" s="185">
        <f t="shared" si="59"/>
        <v>13519</v>
      </c>
    </row>
    <row r="919" spans="2:18">
      <c r="B919" s="190">
        <f t="shared" si="58"/>
        <v>518</v>
      </c>
      <c r="C919" s="141"/>
      <c r="D919" s="141"/>
      <c r="E919" s="145"/>
      <c r="F919" s="161" t="s">
        <v>221</v>
      </c>
      <c r="G919" s="225" t="s">
        <v>360</v>
      </c>
      <c r="H919" s="460">
        <f>SUM(H920:H923)</f>
        <v>8880</v>
      </c>
      <c r="I919" s="355"/>
      <c r="J919" s="464"/>
      <c r="K919" s="355"/>
      <c r="L919" s="292">
        <f t="shared" si="57"/>
        <v>8880</v>
      </c>
      <c r="N919" s="460"/>
      <c r="O919" s="355"/>
      <c r="P919" s="464"/>
      <c r="Q919" s="355"/>
      <c r="R919" s="185">
        <f t="shared" si="59"/>
        <v>8880</v>
      </c>
    </row>
    <row r="920" spans="2:18">
      <c r="B920" s="190">
        <f t="shared" si="58"/>
        <v>519</v>
      </c>
      <c r="C920" s="141"/>
      <c r="D920" s="141"/>
      <c r="E920" s="145"/>
      <c r="F920" s="142" t="s">
        <v>202</v>
      </c>
      <c r="G920" s="217" t="s">
        <v>335</v>
      </c>
      <c r="H920" s="418">
        <v>4200</v>
      </c>
      <c r="I920" s="355"/>
      <c r="J920" s="464"/>
      <c r="K920" s="355"/>
      <c r="L920" s="187">
        <f t="shared" si="57"/>
        <v>4200</v>
      </c>
      <c r="N920" s="418"/>
      <c r="O920" s="355"/>
      <c r="P920" s="464"/>
      <c r="Q920" s="355"/>
      <c r="R920" s="186">
        <f t="shared" si="59"/>
        <v>4200</v>
      </c>
    </row>
    <row r="921" spans="2:18">
      <c r="B921" s="190">
        <f t="shared" si="58"/>
        <v>520</v>
      </c>
      <c r="C921" s="141"/>
      <c r="D921" s="141"/>
      <c r="E921" s="145"/>
      <c r="F921" s="142" t="s">
        <v>203</v>
      </c>
      <c r="G921" s="217" t="s">
        <v>251</v>
      </c>
      <c r="H921" s="418">
        <v>750</v>
      </c>
      <c r="I921" s="355"/>
      <c r="J921" s="464"/>
      <c r="K921" s="355"/>
      <c r="L921" s="187">
        <f t="shared" si="57"/>
        <v>750</v>
      </c>
      <c r="N921" s="418"/>
      <c r="O921" s="355"/>
      <c r="P921" s="464"/>
      <c r="Q921" s="355"/>
      <c r="R921" s="186">
        <f t="shared" si="59"/>
        <v>750</v>
      </c>
    </row>
    <row r="922" spans="2:18">
      <c r="B922" s="190">
        <f t="shared" si="58"/>
        <v>521</v>
      </c>
      <c r="C922" s="141"/>
      <c r="D922" s="141"/>
      <c r="E922" s="145"/>
      <c r="F922" s="142" t="s">
        <v>217</v>
      </c>
      <c r="G922" s="217" t="s">
        <v>266</v>
      </c>
      <c r="H922" s="418">
        <v>680</v>
      </c>
      <c r="I922" s="355"/>
      <c r="J922" s="464"/>
      <c r="K922" s="355"/>
      <c r="L922" s="187">
        <f t="shared" si="57"/>
        <v>680</v>
      </c>
      <c r="N922" s="418"/>
      <c r="O922" s="355"/>
      <c r="P922" s="464"/>
      <c r="Q922" s="355"/>
      <c r="R922" s="186">
        <f t="shared" si="59"/>
        <v>680</v>
      </c>
    </row>
    <row r="923" spans="2:18">
      <c r="B923" s="190">
        <f t="shared" si="58"/>
        <v>522</v>
      </c>
      <c r="C923" s="141"/>
      <c r="D923" s="141"/>
      <c r="E923" s="145"/>
      <c r="F923" s="142" t="s">
        <v>219</v>
      </c>
      <c r="G923" s="217" t="s">
        <v>252</v>
      </c>
      <c r="H923" s="418">
        <v>3250</v>
      </c>
      <c r="I923" s="355"/>
      <c r="J923" s="464"/>
      <c r="K923" s="355"/>
      <c r="L923" s="187">
        <f t="shared" si="57"/>
        <v>3250</v>
      </c>
      <c r="N923" s="418"/>
      <c r="O923" s="355"/>
      <c r="P923" s="464"/>
      <c r="Q923" s="355"/>
      <c r="R923" s="186">
        <f t="shared" si="59"/>
        <v>3250</v>
      </c>
    </row>
    <row r="924" spans="2:18">
      <c r="B924" s="190">
        <f t="shared" si="58"/>
        <v>523</v>
      </c>
      <c r="C924" s="141"/>
      <c r="D924" s="141"/>
      <c r="E924" s="145"/>
      <c r="F924" s="161" t="s">
        <v>220</v>
      </c>
      <c r="G924" s="225" t="s">
        <v>405</v>
      </c>
      <c r="H924" s="460">
        <v>50</v>
      </c>
      <c r="I924" s="355"/>
      <c r="J924" s="464"/>
      <c r="K924" s="355"/>
      <c r="L924" s="292">
        <f t="shared" si="57"/>
        <v>50</v>
      </c>
      <c r="N924" s="460"/>
      <c r="O924" s="355"/>
      <c r="P924" s="464"/>
      <c r="Q924" s="355"/>
      <c r="R924" s="292">
        <f t="shared" si="59"/>
        <v>50</v>
      </c>
    </row>
    <row r="925" spans="2:18" ht="15">
      <c r="B925" s="190">
        <f t="shared" si="58"/>
        <v>524</v>
      </c>
      <c r="C925" s="141"/>
      <c r="D925" s="296">
        <v>21</v>
      </c>
      <c r="E925" s="194" t="s">
        <v>425</v>
      </c>
      <c r="F925" s="165" t="s">
        <v>434</v>
      </c>
      <c r="G925" s="267"/>
      <c r="H925" s="452">
        <f>H926+H927+H928+H933</f>
        <v>80749</v>
      </c>
      <c r="I925" s="359"/>
      <c r="J925" s="465"/>
      <c r="K925" s="359"/>
      <c r="L925" s="362">
        <f t="shared" si="57"/>
        <v>80749</v>
      </c>
      <c r="N925" s="452">
        <f>N926+N927+N928+N933</f>
        <v>0</v>
      </c>
      <c r="O925" s="359"/>
      <c r="P925" s="465"/>
      <c r="Q925" s="359"/>
      <c r="R925" s="349">
        <f t="shared" si="59"/>
        <v>80749</v>
      </c>
    </row>
    <row r="926" spans="2:18">
      <c r="B926" s="190">
        <f t="shared" si="58"/>
        <v>525</v>
      </c>
      <c r="C926" s="141"/>
      <c r="D926" s="141"/>
      <c r="E926" s="145"/>
      <c r="F926" s="161" t="s">
        <v>214</v>
      </c>
      <c r="G926" s="225" t="s">
        <v>545</v>
      </c>
      <c r="H926" s="460">
        <v>32237</v>
      </c>
      <c r="I926" s="355"/>
      <c r="J926" s="464"/>
      <c r="K926" s="355"/>
      <c r="L926" s="292">
        <f t="shared" si="57"/>
        <v>32237</v>
      </c>
      <c r="N926" s="460">
        <v>380</v>
      </c>
      <c r="O926" s="355"/>
      <c r="P926" s="464"/>
      <c r="Q926" s="355"/>
      <c r="R926" s="185">
        <f t="shared" si="59"/>
        <v>32617</v>
      </c>
    </row>
    <row r="927" spans="2:18">
      <c r="B927" s="190">
        <f t="shared" si="58"/>
        <v>526</v>
      </c>
      <c r="C927" s="141"/>
      <c r="D927" s="141"/>
      <c r="E927" s="145"/>
      <c r="F927" s="161" t="s">
        <v>215</v>
      </c>
      <c r="G927" s="225" t="s">
        <v>264</v>
      </c>
      <c r="H927" s="460">
        <v>10982</v>
      </c>
      <c r="I927" s="355"/>
      <c r="J927" s="464"/>
      <c r="K927" s="355"/>
      <c r="L927" s="292">
        <f t="shared" si="57"/>
        <v>10982</v>
      </c>
      <c r="N927" s="460">
        <v>145</v>
      </c>
      <c r="O927" s="355"/>
      <c r="P927" s="464"/>
      <c r="Q927" s="355"/>
      <c r="R927" s="185">
        <f t="shared" si="59"/>
        <v>11127</v>
      </c>
    </row>
    <row r="928" spans="2:18">
      <c r="B928" s="190">
        <f t="shared" si="58"/>
        <v>527</v>
      </c>
      <c r="C928" s="141"/>
      <c r="D928" s="141"/>
      <c r="E928" s="145"/>
      <c r="F928" s="161" t="s">
        <v>221</v>
      </c>
      <c r="G928" s="225" t="s">
        <v>360</v>
      </c>
      <c r="H928" s="460">
        <f>SUM(H929:H932)</f>
        <v>37280</v>
      </c>
      <c r="I928" s="355"/>
      <c r="J928" s="464"/>
      <c r="K928" s="355"/>
      <c r="L928" s="292">
        <f t="shared" si="57"/>
        <v>37280</v>
      </c>
      <c r="N928" s="460">
        <f>SUM(N929:N932)</f>
        <v>-525</v>
      </c>
      <c r="O928" s="355"/>
      <c r="P928" s="464"/>
      <c r="Q928" s="355"/>
      <c r="R928" s="185">
        <f t="shared" si="59"/>
        <v>36755</v>
      </c>
    </row>
    <row r="929" spans="2:18">
      <c r="B929" s="190">
        <f t="shared" si="58"/>
        <v>528</v>
      </c>
      <c r="C929" s="141"/>
      <c r="D929" s="141"/>
      <c r="E929" s="145"/>
      <c r="F929" s="142" t="s">
        <v>202</v>
      </c>
      <c r="G929" s="217" t="s">
        <v>335</v>
      </c>
      <c r="H929" s="418">
        <v>29525</v>
      </c>
      <c r="I929" s="355"/>
      <c r="J929" s="464"/>
      <c r="K929" s="355"/>
      <c r="L929" s="187">
        <f t="shared" si="57"/>
        <v>29525</v>
      </c>
      <c r="N929" s="418">
        <v>-525</v>
      </c>
      <c r="O929" s="355"/>
      <c r="P929" s="464"/>
      <c r="Q929" s="355"/>
      <c r="R929" s="186">
        <f t="shared" si="59"/>
        <v>29000</v>
      </c>
    </row>
    <row r="930" spans="2:18">
      <c r="B930" s="190">
        <f t="shared" si="58"/>
        <v>529</v>
      </c>
      <c r="C930" s="141"/>
      <c r="D930" s="141"/>
      <c r="E930" s="145"/>
      <c r="F930" s="142" t="s">
        <v>203</v>
      </c>
      <c r="G930" s="217" t="s">
        <v>251</v>
      </c>
      <c r="H930" s="418">
        <v>3135</v>
      </c>
      <c r="I930" s="355"/>
      <c r="J930" s="464"/>
      <c r="K930" s="355"/>
      <c r="L930" s="187">
        <f t="shared" si="57"/>
        <v>3135</v>
      </c>
      <c r="N930" s="418"/>
      <c r="O930" s="355"/>
      <c r="P930" s="464"/>
      <c r="Q930" s="355"/>
      <c r="R930" s="186">
        <f t="shared" si="59"/>
        <v>3135</v>
      </c>
    </row>
    <row r="931" spans="2:18">
      <c r="B931" s="190">
        <f t="shared" si="58"/>
        <v>530</v>
      </c>
      <c r="C931" s="141"/>
      <c r="D931" s="141"/>
      <c r="E931" s="145"/>
      <c r="F931" s="142" t="s">
        <v>217</v>
      </c>
      <c r="G931" s="217" t="s">
        <v>266</v>
      </c>
      <c r="H931" s="418">
        <v>1150</v>
      </c>
      <c r="I931" s="355"/>
      <c r="J931" s="464"/>
      <c r="K931" s="355"/>
      <c r="L931" s="187">
        <f t="shared" si="57"/>
        <v>1150</v>
      </c>
      <c r="N931" s="418"/>
      <c r="O931" s="355"/>
      <c r="P931" s="464"/>
      <c r="Q931" s="355"/>
      <c r="R931" s="186">
        <f t="shared" si="59"/>
        <v>1150</v>
      </c>
    </row>
    <row r="932" spans="2:18">
      <c r="B932" s="190">
        <f t="shared" si="58"/>
        <v>531</v>
      </c>
      <c r="C932" s="141"/>
      <c r="D932" s="141"/>
      <c r="E932" s="145"/>
      <c r="F932" s="142" t="s">
        <v>219</v>
      </c>
      <c r="G932" s="217" t="s">
        <v>252</v>
      </c>
      <c r="H932" s="418">
        <v>3470</v>
      </c>
      <c r="I932" s="355"/>
      <c r="J932" s="464"/>
      <c r="K932" s="355"/>
      <c r="L932" s="187">
        <f t="shared" si="57"/>
        <v>3470</v>
      </c>
      <c r="N932" s="418"/>
      <c r="O932" s="355"/>
      <c r="P932" s="464"/>
      <c r="Q932" s="355"/>
      <c r="R932" s="186">
        <f t="shared" si="59"/>
        <v>3470</v>
      </c>
    </row>
    <row r="933" spans="2:18">
      <c r="B933" s="190">
        <f t="shared" si="58"/>
        <v>532</v>
      </c>
      <c r="C933" s="141"/>
      <c r="D933" s="141"/>
      <c r="E933" s="145"/>
      <c r="F933" s="161" t="s">
        <v>220</v>
      </c>
      <c r="G933" s="225" t="s">
        <v>405</v>
      </c>
      <c r="H933" s="460">
        <v>250</v>
      </c>
      <c r="I933" s="355"/>
      <c r="J933" s="464"/>
      <c r="K933" s="355"/>
      <c r="L933" s="292">
        <f t="shared" ref="L933:L936" si="60">H933+J933</f>
        <v>250</v>
      </c>
      <c r="N933" s="460"/>
      <c r="O933" s="355"/>
      <c r="P933" s="464"/>
      <c r="Q933" s="355"/>
      <c r="R933" s="292">
        <f t="shared" si="59"/>
        <v>250</v>
      </c>
    </row>
    <row r="934" spans="2:18" ht="15">
      <c r="B934" s="190">
        <f t="shared" si="58"/>
        <v>533</v>
      </c>
      <c r="C934" s="141"/>
      <c r="D934" s="295">
        <v>22</v>
      </c>
      <c r="E934" s="194" t="s">
        <v>425</v>
      </c>
      <c r="F934" s="165" t="s">
        <v>435</v>
      </c>
      <c r="G934" s="267"/>
      <c r="H934" s="452">
        <f>H935</f>
        <v>106500</v>
      </c>
      <c r="I934" s="359"/>
      <c r="J934" s="465"/>
      <c r="K934" s="359"/>
      <c r="L934" s="362">
        <f t="shared" si="60"/>
        <v>106500</v>
      </c>
      <c r="N934" s="452"/>
      <c r="O934" s="359"/>
      <c r="P934" s="465"/>
      <c r="Q934" s="359"/>
      <c r="R934" s="349">
        <f t="shared" si="59"/>
        <v>106500</v>
      </c>
    </row>
    <row r="935" spans="2:18">
      <c r="B935" s="190">
        <f t="shared" si="58"/>
        <v>534</v>
      </c>
      <c r="C935" s="141"/>
      <c r="D935" s="141"/>
      <c r="E935" s="145"/>
      <c r="F935" s="161" t="s">
        <v>221</v>
      </c>
      <c r="G935" s="225" t="s">
        <v>360</v>
      </c>
      <c r="H935" s="460">
        <f>H936</f>
        <v>106500</v>
      </c>
      <c r="I935" s="355"/>
      <c r="J935" s="464"/>
      <c r="K935" s="355"/>
      <c r="L935" s="187">
        <f t="shared" si="60"/>
        <v>106500</v>
      </c>
      <c r="N935" s="460"/>
      <c r="O935" s="355"/>
      <c r="P935" s="464"/>
      <c r="Q935" s="355"/>
      <c r="R935" s="185">
        <f t="shared" si="59"/>
        <v>106500</v>
      </c>
    </row>
    <row r="936" spans="2:18">
      <c r="B936" s="190">
        <f t="shared" si="58"/>
        <v>535</v>
      </c>
      <c r="C936" s="141"/>
      <c r="D936" s="141"/>
      <c r="E936" s="145"/>
      <c r="F936" s="142" t="s">
        <v>219</v>
      </c>
      <c r="G936" s="217" t="s">
        <v>725</v>
      </c>
      <c r="H936" s="418">
        <v>106500</v>
      </c>
      <c r="I936" s="355"/>
      <c r="J936" s="464"/>
      <c r="K936" s="355"/>
      <c r="L936" s="187">
        <f t="shared" si="60"/>
        <v>106500</v>
      </c>
      <c r="N936" s="418"/>
      <c r="O936" s="355"/>
      <c r="P936" s="464"/>
      <c r="Q936" s="355"/>
      <c r="R936" s="186">
        <f t="shared" si="59"/>
        <v>106500</v>
      </c>
    </row>
    <row r="937" spans="2:18">
      <c r="B937" s="190">
        <f t="shared" si="58"/>
        <v>536</v>
      </c>
      <c r="C937" s="141"/>
      <c r="D937" s="141"/>
      <c r="E937" s="145"/>
      <c r="F937" s="145"/>
      <c r="G937" s="225"/>
      <c r="H937" s="393"/>
      <c r="I937" s="143"/>
      <c r="J937" s="157"/>
      <c r="K937" s="143"/>
      <c r="L937" s="187"/>
      <c r="N937" s="393"/>
      <c r="O937" s="143"/>
      <c r="P937" s="157"/>
      <c r="Q937" s="143"/>
      <c r="R937" s="187"/>
    </row>
    <row r="938" spans="2:18">
      <c r="B938" s="190">
        <f t="shared" si="58"/>
        <v>537</v>
      </c>
      <c r="C938" s="141"/>
      <c r="D938" s="141"/>
      <c r="E938" s="145"/>
      <c r="F938" s="315"/>
      <c r="G938" s="316" t="s">
        <v>396</v>
      </c>
      <c r="H938" s="461">
        <v>20727</v>
      </c>
      <c r="I938" s="143"/>
      <c r="J938" s="466"/>
      <c r="K938" s="143"/>
      <c r="L938" s="317">
        <f>H938+J938</f>
        <v>20727</v>
      </c>
      <c r="N938" s="461"/>
      <c r="O938" s="143"/>
      <c r="P938" s="466"/>
      <c r="Q938" s="143"/>
      <c r="R938" s="317">
        <f t="shared" si="59"/>
        <v>20727</v>
      </c>
    </row>
    <row r="939" spans="2:18">
      <c r="B939" s="190">
        <f t="shared" si="58"/>
        <v>538</v>
      </c>
      <c r="C939" s="141"/>
      <c r="D939" s="141"/>
      <c r="E939" s="145"/>
      <c r="F939" s="315"/>
      <c r="G939" s="316" t="s">
        <v>397</v>
      </c>
      <c r="H939" s="461">
        <v>16254</v>
      </c>
      <c r="I939" s="143"/>
      <c r="J939" s="466"/>
      <c r="K939" s="143"/>
      <c r="L939" s="317">
        <f>H939+J939</f>
        <v>16254</v>
      </c>
      <c r="N939" s="461"/>
      <c r="O939" s="143"/>
      <c r="P939" s="466"/>
      <c r="Q939" s="143"/>
      <c r="R939" s="317">
        <f t="shared" si="59"/>
        <v>16254</v>
      </c>
    </row>
    <row r="940" spans="2:18">
      <c r="B940" s="190">
        <f t="shared" si="58"/>
        <v>539</v>
      </c>
      <c r="C940" s="141"/>
      <c r="D940" s="141"/>
      <c r="E940" s="145"/>
      <c r="F940" s="315"/>
      <c r="G940" s="316" t="s">
        <v>551</v>
      </c>
      <c r="H940" s="461">
        <v>3164</v>
      </c>
      <c r="I940" s="143"/>
      <c r="J940" s="466"/>
      <c r="K940" s="143"/>
      <c r="L940" s="317">
        <f>H940+J940</f>
        <v>3164</v>
      </c>
      <c r="N940" s="461"/>
      <c r="O940" s="143"/>
      <c r="P940" s="466"/>
      <c r="Q940" s="143"/>
      <c r="R940" s="317">
        <f t="shared" si="59"/>
        <v>3164</v>
      </c>
    </row>
    <row r="941" spans="2:18">
      <c r="B941" s="190">
        <f t="shared" si="58"/>
        <v>540</v>
      </c>
      <c r="C941" s="141"/>
      <c r="D941" s="141"/>
      <c r="E941" s="145"/>
      <c r="F941" s="315"/>
      <c r="G941" s="316" t="s">
        <v>552</v>
      </c>
      <c r="H941" s="461">
        <v>6109</v>
      </c>
      <c r="I941" s="143"/>
      <c r="J941" s="466"/>
      <c r="K941" s="143"/>
      <c r="L941" s="317">
        <f>H941+J941</f>
        <v>6109</v>
      </c>
      <c r="N941" s="461"/>
      <c r="O941" s="143"/>
      <c r="P941" s="466"/>
      <c r="Q941" s="143"/>
      <c r="R941" s="317">
        <f t="shared" si="59"/>
        <v>6109</v>
      </c>
    </row>
    <row r="942" spans="2:18">
      <c r="B942" s="190">
        <f t="shared" si="58"/>
        <v>541</v>
      </c>
      <c r="C942" s="141"/>
      <c r="D942" s="141"/>
      <c r="E942" s="145"/>
      <c r="F942" s="145"/>
      <c r="G942" s="225"/>
      <c r="H942" s="393"/>
      <c r="I942" s="143"/>
      <c r="J942" s="157"/>
      <c r="K942" s="143"/>
      <c r="L942" s="187"/>
      <c r="N942" s="393"/>
      <c r="O942" s="143"/>
      <c r="P942" s="157"/>
      <c r="Q942" s="143"/>
      <c r="R942" s="187"/>
    </row>
    <row r="943" spans="2:18" ht="15.75">
      <c r="B943" s="190">
        <f t="shared" si="58"/>
        <v>542</v>
      </c>
      <c r="C943" s="25">
        <v>5</v>
      </c>
      <c r="D943" s="138" t="s">
        <v>226</v>
      </c>
      <c r="E943" s="26"/>
      <c r="F943" s="26"/>
      <c r="G943" s="216"/>
      <c r="H943" s="432">
        <f>H944+H956+H960+H961</f>
        <v>230400</v>
      </c>
      <c r="I943" s="364"/>
      <c r="J943" s="221"/>
      <c r="K943" s="364"/>
      <c r="L943" s="406">
        <f t="shared" ref="L943:L970" si="61">H943+J943</f>
        <v>230400</v>
      </c>
      <c r="N943" s="432">
        <f>N944+N956+N960+N961</f>
        <v>-1200</v>
      </c>
      <c r="O943" s="364"/>
      <c r="P943" s="221"/>
      <c r="Q943" s="364"/>
      <c r="R943" s="388">
        <f t="shared" si="59"/>
        <v>229200</v>
      </c>
    </row>
    <row r="944" spans="2:18" ht="15">
      <c r="B944" s="190">
        <f t="shared" si="58"/>
        <v>543</v>
      </c>
      <c r="C944" s="160"/>
      <c r="D944" s="195"/>
      <c r="E944" s="260" t="s">
        <v>258</v>
      </c>
      <c r="F944" s="260" t="s">
        <v>259</v>
      </c>
      <c r="G944" s="261"/>
      <c r="H944" s="462">
        <f>H945+H946+H947+H955</f>
        <v>183370</v>
      </c>
      <c r="I944" s="348"/>
      <c r="J944" s="456"/>
      <c r="K944" s="348"/>
      <c r="L944" s="349">
        <f t="shared" si="61"/>
        <v>183370</v>
      </c>
      <c r="N944" s="462">
        <f>N945+N946+N947+N955</f>
        <v>-1200</v>
      </c>
      <c r="O944" s="348"/>
      <c r="P944" s="456"/>
      <c r="Q944" s="348"/>
      <c r="R944" s="349">
        <f t="shared" si="59"/>
        <v>182170</v>
      </c>
    </row>
    <row r="945" spans="2:18">
      <c r="B945" s="190">
        <f t="shared" si="58"/>
        <v>544</v>
      </c>
      <c r="C945" s="160"/>
      <c r="D945" s="161"/>
      <c r="E945" s="161"/>
      <c r="F945" s="161" t="s">
        <v>214</v>
      </c>
      <c r="G945" s="225" t="s">
        <v>545</v>
      </c>
      <c r="H945" s="460">
        <v>102100</v>
      </c>
      <c r="I945" s="353"/>
      <c r="J945" s="419"/>
      <c r="K945" s="353"/>
      <c r="L945" s="185">
        <f t="shared" si="61"/>
        <v>102100</v>
      </c>
      <c r="N945" s="460">
        <v>-890</v>
      </c>
      <c r="O945" s="353"/>
      <c r="P945" s="419"/>
      <c r="Q945" s="353"/>
      <c r="R945" s="185">
        <f t="shared" si="59"/>
        <v>101210</v>
      </c>
    </row>
    <row r="946" spans="2:18">
      <c r="B946" s="190">
        <f t="shared" si="58"/>
        <v>545</v>
      </c>
      <c r="C946" s="160"/>
      <c r="D946" s="161"/>
      <c r="E946" s="161"/>
      <c r="F946" s="161" t="s">
        <v>215</v>
      </c>
      <c r="G946" s="225" t="s">
        <v>264</v>
      </c>
      <c r="H946" s="460">
        <v>38730</v>
      </c>
      <c r="I946" s="353"/>
      <c r="J946" s="419"/>
      <c r="K946" s="353"/>
      <c r="L946" s="185">
        <f t="shared" si="61"/>
        <v>38730</v>
      </c>
      <c r="N946" s="460">
        <v>-310</v>
      </c>
      <c r="O946" s="353"/>
      <c r="P946" s="419"/>
      <c r="Q946" s="353"/>
      <c r="R946" s="185">
        <f t="shared" si="59"/>
        <v>38420</v>
      </c>
    </row>
    <row r="947" spans="2:18">
      <c r="B947" s="190">
        <f t="shared" si="58"/>
        <v>546</v>
      </c>
      <c r="C947" s="160"/>
      <c r="D947" s="161"/>
      <c r="E947" s="161"/>
      <c r="F947" s="161" t="s">
        <v>221</v>
      </c>
      <c r="G947" s="225" t="s">
        <v>360</v>
      </c>
      <c r="H947" s="460">
        <f>H948+H949+H950+H951+H952+H953+H954</f>
        <v>40640</v>
      </c>
      <c r="I947" s="353"/>
      <c r="J947" s="419"/>
      <c r="K947" s="353"/>
      <c r="L947" s="185">
        <f t="shared" si="61"/>
        <v>40640</v>
      </c>
      <c r="N947" s="460"/>
      <c r="O947" s="353"/>
      <c r="P947" s="419"/>
      <c r="Q947" s="353"/>
      <c r="R947" s="185">
        <f t="shared" si="59"/>
        <v>40640</v>
      </c>
    </row>
    <row r="948" spans="2:18">
      <c r="B948" s="190">
        <f t="shared" si="58"/>
        <v>547</v>
      </c>
      <c r="C948" s="160"/>
      <c r="D948" s="161"/>
      <c r="E948" s="161"/>
      <c r="F948" s="142" t="s">
        <v>216</v>
      </c>
      <c r="G948" s="217" t="s">
        <v>260</v>
      </c>
      <c r="H948" s="418">
        <v>200</v>
      </c>
      <c r="I948" s="353"/>
      <c r="J948" s="419"/>
      <c r="K948" s="353"/>
      <c r="L948" s="185">
        <f t="shared" si="61"/>
        <v>200</v>
      </c>
      <c r="N948" s="418"/>
      <c r="O948" s="353"/>
      <c r="P948" s="419"/>
      <c r="Q948" s="353"/>
      <c r="R948" s="186">
        <f t="shared" si="59"/>
        <v>200</v>
      </c>
    </row>
    <row r="949" spans="2:18">
      <c r="B949" s="190">
        <f t="shared" ref="B949:B970" si="62">B948+1</f>
        <v>548</v>
      </c>
      <c r="C949" s="160"/>
      <c r="D949" s="161"/>
      <c r="E949" s="161"/>
      <c r="F949" s="142" t="s">
        <v>202</v>
      </c>
      <c r="G949" s="217" t="s">
        <v>250</v>
      </c>
      <c r="H949" s="418">
        <v>2700</v>
      </c>
      <c r="I949" s="366"/>
      <c r="J949" s="419"/>
      <c r="K949" s="366"/>
      <c r="L949" s="185">
        <f t="shared" si="61"/>
        <v>2700</v>
      </c>
      <c r="N949" s="418"/>
      <c r="O949" s="366"/>
      <c r="P949" s="419"/>
      <c r="Q949" s="366"/>
      <c r="R949" s="186">
        <f t="shared" si="59"/>
        <v>2700</v>
      </c>
    </row>
    <row r="950" spans="2:18">
      <c r="B950" s="190">
        <f t="shared" si="62"/>
        <v>549</v>
      </c>
      <c r="C950" s="160"/>
      <c r="D950" s="161"/>
      <c r="E950" s="161"/>
      <c r="F950" s="142" t="s">
        <v>203</v>
      </c>
      <c r="G950" s="217" t="s">
        <v>261</v>
      </c>
      <c r="H950" s="463">
        <v>6100</v>
      </c>
      <c r="I950" s="358"/>
      <c r="J950" s="467"/>
      <c r="K950" s="358"/>
      <c r="L950" s="292">
        <f t="shared" si="61"/>
        <v>6100</v>
      </c>
      <c r="N950" s="463"/>
      <c r="O950" s="358"/>
      <c r="P950" s="467"/>
      <c r="Q950" s="358"/>
      <c r="R950" s="186">
        <f t="shared" si="59"/>
        <v>6100</v>
      </c>
    </row>
    <row r="951" spans="2:18">
      <c r="B951" s="190">
        <f t="shared" si="62"/>
        <v>550</v>
      </c>
      <c r="C951" s="141"/>
      <c r="D951" s="142"/>
      <c r="E951" s="142"/>
      <c r="F951" s="142" t="s">
        <v>204</v>
      </c>
      <c r="G951" s="217" t="s">
        <v>265</v>
      </c>
      <c r="H951" s="418">
        <v>6390</v>
      </c>
      <c r="I951" s="355"/>
      <c r="J951" s="468"/>
      <c r="K951" s="355"/>
      <c r="L951" s="300">
        <f t="shared" si="61"/>
        <v>6390</v>
      </c>
      <c r="N951" s="418"/>
      <c r="O951" s="355"/>
      <c r="P951" s="468"/>
      <c r="Q951" s="355"/>
      <c r="R951" s="186">
        <f t="shared" si="59"/>
        <v>6390</v>
      </c>
    </row>
    <row r="952" spans="2:18">
      <c r="B952" s="190">
        <f t="shared" si="62"/>
        <v>551</v>
      </c>
      <c r="C952" s="141"/>
      <c r="D952" s="142"/>
      <c r="E952" s="142"/>
      <c r="F952" s="142" t="s">
        <v>217</v>
      </c>
      <c r="G952" s="217" t="s">
        <v>558</v>
      </c>
      <c r="H952" s="418">
        <v>1000</v>
      </c>
      <c r="I952" s="355"/>
      <c r="J952" s="469"/>
      <c r="K952" s="355"/>
      <c r="L952" s="186">
        <f t="shared" si="61"/>
        <v>1000</v>
      </c>
      <c r="N952" s="418"/>
      <c r="O952" s="355"/>
      <c r="P952" s="469"/>
      <c r="Q952" s="355"/>
      <c r="R952" s="186">
        <f t="shared" si="59"/>
        <v>1000</v>
      </c>
    </row>
    <row r="953" spans="2:18">
      <c r="B953" s="190">
        <f t="shared" si="62"/>
        <v>552</v>
      </c>
      <c r="C953" s="141"/>
      <c r="D953" s="142"/>
      <c r="E953" s="142"/>
      <c r="F953" s="142" t="s">
        <v>218</v>
      </c>
      <c r="G953" s="217" t="s">
        <v>341</v>
      </c>
      <c r="H953" s="418">
        <v>600</v>
      </c>
      <c r="I953" s="355"/>
      <c r="J953" s="469"/>
      <c r="K953" s="355"/>
      <c r="L953" s="186">
        <f t="shared" si="61"/>
        <v>600</v>
      </c>
      <c r="N953" s="418"/>
      <c r="O953" s="355"/>
      <c r="P953" s="469"/>
      <c r="Q953" s="355"/>
      <c r="R953" s="186">
        <f t="shared" si="59"/>
        <v>600</v>
      </c>
    </row>
    <row r="954" spans="2:18">
      <c r="B954" s="190">
        <f t="shared" si="62"/>
        <v>553</v>
      </c>
      <c r="C954" s="141"/>
      <c r="D954" s="142"/>
      <c r="E954" s="142"/>
      <c r="F954" s="142" t="s">
        <v>219</v>
      </c>
      <c r="G954" s="217" t="s">
        <v>252</v>
      </c>
      <c r="H954" s="418">
        <v>23650</v>
      </c>
      <c r="I954" s="355"/>
      <c r="J954" s="469"/>
      <c r="K954" s="355"/>
      <c r="L954" s="186">
        <f t="shared" si="61"/>
        <v>23650</v>
      </c>
      <c r="N954" s="418"/>
      <c r="O954" s="355"/>
      <c r="P954" s="469"/>
      <c r="Q954" s="355"/>
      <c r="R954" s="186">
        <f t="shared" si="59"/>
        <v>23650</v>
      </c>
    </row>
    <row r="955" spans="2:18">
      <c r="B955" s="190">
        <f t="shared" si="62"/>
        <v>554</v>
      </c>
      <c r="C955" s="160"/>
      <c r="D955" s="161"/>
      <c r="E955" s="184"/>
      <c r="F955" s="314" t="s">
        <v>220</v>
      </c>
      <c r="G955" s="225" t="s">
        <v>581</v>
      </c>
      <c r="H955" s="460">
        <v>1900</v>
      </c>
      <c r="I955" s="353"/>
      <c r="J955" s="419"/>
      <c r="K955" s="353"/>
      <c r="L955" s="185">
        <f t="shared" si="61"/>
        <v>1900</v>
      </c>
      <c r="N955" s="460"/>
      <c r="O955" s="353"/>
      <c r="P955" s="419"/>
      <c r="Q955" s="353"/>
      <c r="R955" s="185">
        <f t="shared" si="59"/>
        <v>1900</v>
      </c>
    </row>
    <row r="956" spans="2:18" ht="15">
      <c r="B956" s="190">
        <f t="shared" si="62"/>
        <v>555</v>
      </c>
      <c r="C956" s="160"/>
      <c r="D956" s="195"/>
      <c r="E956" s="194" t="s">
        <v>449</v>
      </c>
      <c r="F956" s="165" t="s">
        <v>342</v>
      </c>
      <c r="G956" s="267"/>
      <c r="H956" s="452">
        <f>SUM(H957:H959)</f>
        <v>3000</v>
      </c>
      <c r="I956" s="351"/>
      <c r="J956" s="458"/>
      <c r="K956" s="351"/>
      <c r="L956" s="347">
        <f t="shared" si="61"/>
        <v>3000</v>
      </c>
      <c r="N956" s="452"/>
      <c r="O956" s="351"/>
      <c r="P956" s="458"/>
      <c r="Q956" s="351"/>
      <c r="R956" s="349">
        <f t="shared" si="59"/>
        <v>3000</v>
      </c>
    </row>
    <row r="957" spans="2:18">
      <c r="B957" s="190">
        <f t="shared" si="62"/>
        <v>556</v>
      </c>
      <c r="C957" s="141"/>
      <c r="D957" s="11"/>
      <c r="E957" s="142"/>
      <c r="F957" s="142" t="s">
        <v>203</v>
      </c>
      <c r="G957" s="217" t="s">
        <v>559</v>
      </c>
      <c r="H957" s="393">
        <v>400</v>
      </c>
      <c r="I957" s="143"/>
      <c r="J957" s="159"/>
      <c r="K957" s="143"/>
      <c r="L957" s="186">
        <f t="shared" si="61"/>
        <v>400</v>
      </c>
      <c r="N957" s="393"/>
      <c r="O957" s="143"/>
      <c r="P957" s="159"/>
      <c r="Q957" s="143"/>
      <c r="R957" s="186">
        <f t="shared" si="59"/>
        <v>400</v>
      </c>
    </row>
    <row r="958" spans="2:18">
      <c r="B958" s="190">
        <f t="shared" si="62"/>
        <v>557</v>
      </c>
      <c r="C958" s="141"/>
      <c r="D958" s="11"/>
      <c r="E958" s="142"/>
      <c r="F958" s="142" t="s">
        <v>203</v>
      </c>
      <c r="G958" s="217" t="s">
        <v>560</v>
      </c>
      <c r="H958" s="393">
        <v>2400</v>
      </c>
      <c r="I958" s="143"/>
      <c r="J958" s="159"/>
      <c r="K958" s="143"/>
      <c r="L958" s="186">
        <f t="shared" si="61"/>
        <v>2400</v>
      </c>
      <c r="N958" s="393"/>
      <c r="O958" s="143"/>
      <c r="P958" s="159"/>
      <c r="Q958" s="143"/>
      <c r="R958" s="186">
        <f t="shared" si="59"/>
        <v>2400</v>
      </c>
    </row>
    <row r="959" spans="2:18">
      <c r="B959" s="190">
        <f t="shared" si="62"/>
        <v>558</v>
      </c>
      <c r="C959" s="141"/>
      <c r="D959" s="11"/>
      <c r="E959" s="142"/>
      <c r="F959" s="142" t="s">
        <v>203</v>
      </c>
      <c r="G959" s="217" t="s">
        <v>561</v>
      </c>
      <c r="H959" s="393">
        <v>200</v>
      </c>
      <c r="I959" s="143"/>
      <c r="J959" s="159"/>
      <c r="K959" s="143"/>
      <c r="L959" s="186">
        <f t="shared" si="61"/>
        <v>200</v>
      </c>
      <c r="N959" s="393"/>
      <c r="O959" s="143"/>
      <c r="P959" s="159"/>
      <c r="Q959" s="143"/>
      <c r="R959" s="186">
        <f t="shared" si="59"/>
        <v>200</v>
      </c>
    </row>
    <row r="960" spans="2:18" ht="15">
      <c r="B960" s="190">
        <f t="shared" si="62"/>
        <v>559</v>
      </c>
      <c r="C960" s="141"/>
      <c r="D960" s="11"/>
      <c r="E960" s="194" t="s">
        <v>448</v>
      </c>
      <c r="F960" s="165" t="s">
        <v>343</v>
      </c>
      <c r="G960" s="267"/>
      <c r="H960" s="452">
        <v>6000</v>
      </c>
      <c r="I960" s="359"/>
      <c r="J960" s="459"/>
      <c r="K960" s="359"/>
      <c r="L960" s="347">
        <f t="shared" si="61"/>
        <v>6000</v>
      </c>
      <c r="N960" s="452"/>
      <c r="O960" s="359"/>
      <c r="P960" s="459"/>
      <c r="Q960" s="359"/>
      <c r="R960" s="349">
        <f t="shared" si="59"/>
        <v>6000</v>
      </c>
    </row>
    <row r="961" spans="2:18" ht="15">
      <c r="B961" s="190">
        <f t="shared" si="62"/>
        <v>560</v>
      </c>
      <c r="C961" s="141"/>
      <c r="D961" s="195"/>
      <c r="E961" s="194" t="s">
        <v>449</v>
      </c>
      <c r="F961" s="165" t="s">
        <v>87</v>
      </c>
      <c r="G961" s="267"/>
      <c r="H961" s="452">
        <f>H962+H964+H963</f>
        <v>38030</v>
      </c>
      <c r="I961" s="359"/>
      <c r="J961" s="459"/>
      <c r="K961" s="359"/>
      <c r="L961" s="347">
        <f t="shared" si="61"/>
        <v>38030</v>
      </c>
      <c r="N961" s="452">
        <f>N962+N964+N963</f>
        <v>0</v>
      </c>
      <c r="O961" s="359"/>
      <c r="P961" s="459"/>
      <c r="Q961" s="359"/>
      <c r="R961" s="349">
        <f t="shared" si="59"/>
        <v>38030</v>
      </c>
    </row>
    <row r="962" spans="2:18">
      <c r="B962" s="190">
        <f t="shared" si="62"/>
        <v>561</v>
      </c>
      <c r="C962" s="141"/>
      <c r="D962" s="195"/>
      <c r="E962" s="161"/>
      <c r="F962" s="161" t="s">
        <v>214</v>
      </c>
      <c r="G962" s="225" t="s">
        <v>545</v>
      </c>
      <c r="H962" s="404">
        <v>23270</v>
      </c>
      <c r="I962" s="143"/>
      <c r="J962" s="159"/>
      <c r="K962" s="143"/>
      <c r="L962" s="185">
        <f t="shared" si="61"/>
        <v>23270</v>
      </c>
      <c r="N962" s="404"/>
      <c r="O962" s="143"/>
      <c r="P962" s="159"/>
      <c r="Q962" s="143"/>
      <c r="R962" s="185">
        <f t="shared" si="59"/>
        <v>23270</v>
      </c>
    </row>
    <row r="963" spans="2:18">
      <c r="B963" s="190">
        <f t="shared" si="62"/>
        <v>562</v>
      </c>
      <c r="C963" s="141"/>
      <c r="D963" s="195"/>
      <c r="E963" s="161"/>
      <c r="F963" s="161" t="s">
        <v>215</v>
      </c>
      <c r="G963" s="225" t="s">
        <v>264</v>
      </c>
      <c r="H963" s="404">
        <v>8135</v>
      </c>
      <c r="I963" s="143"/>
      <c r="J963" s="159"/>
      <c r="K963" s="143"/>
      <c r="L963" s="185">
        <f t="shared" si="61"/>
        <v>8135</v>
      </c>
      <c r="N963" s="404"/>
      <c r="O963" s="143"/>
      <c r="P963" s="159"/>
      <c r="Q963" s="143"/>
      <c r="R963" s="185">
        <f t="shared" si="59"/>
        <v>8135</v>
      </c>
    </row>
    <row r="964" spans="2:18">
      <c r="B964" s="190">
        <f t="shared" si="62"/>
        <v>563</v>
      </c>
      <c r="C964" s="141"/>
      <c r="D964" s="161"/>
      <c r="E964" s="161"/>
      <c r="F964" s="161" t="s">
        <v>221</v>
      </c>
      <c r="G964" s="225" t="s">
        <v>360</v>
      </c>
      <c r="H964" s="404">
        <f>SUM(H966:H970)</f>
        <v>6625</v>
      </c>
      <c r="I964" s="143"/>
      <c r="J964" s="159"/>
      <c r="K964" s="143"/>
      <c r="L964" s="185">
        <f t="shared" si="61"/>
        <v>6625</v>
      </c>
      <c r="N964" s="404">
        <f>SUM(N965:N970)</f>
        <v>0</v>
      </c>
      <c r="O964" s="143"/>
      <c r="P964" s="159"/>
      <c r="Q964" s="143"/>
      <c r="R964" s="185">
        <f t="shared" si="59"/>
        <v>6625</v>
      </c>
    </row>
    <row r="965" spans="2:18">
      <c r="B965" s="190">
        <f t="shared" si="62"/>
        <v>564</v>
      </c>
      <c r="C965" s="141"/>
      <c r="D965" s="161"/>
      <c r="E965" s="161"/>
      <c r="F965" s="142" t="s">
        <v>216</v>
      </c>
      <c r="G965" s="217" t="s">
        <v>562</v>
      </c>
      <c r="H965" s="393"/>
      <c r="I965" s="84"/>
      <c r="J965" s="159"/>
      <c r="K965" s="84"/>
      <c r="L965" s="186"/>
      <c r="N965" s="393">
        <v>200</v>
      </c>
      <c r="O965" s="84"/>
      <c r="P965" s="159"/>
      <c r="Q965" s="84"/>
      <c r="R965" s="186">
        <f t="shared" si="59"/>
        <v>200</v>
      </c>
    </row>
    <row r="966" spans="2:18">
      <c r="B966" s="190">
        <f t="shared" si="62"/>
        <v>565</v>
      </c>
      <c r="C966" s="141"/>
      <c r="D966" s="161"/>
      <c r="E966" s="161"/>
      <c r="F966" s="142" t="s">
        <v>202</v>
      </c>
      <c r="G966" s="217" t="s">
        <v>250</v>
      </c>
      <c r="H966" s="393">
        <v>595</v>
      </c>
      <c r="I966" s="84"/>
      <c r="J966" s="159"/>
      <c r="K966" s="84"/>
      <c r="L966" s="186">
        <f t="shared" si="61"/>
        <v>595</v>
      </c>
      <c r="N966" s="393"/>
      <c r="O966" s="84"/>
      <c r="P966" s="159"/>
      <c r="Q966" s="84"/>
      <c r="R966" s="186">
        <f t="shared" si="59"/>
        <v>595</v>
      </c>
    </row>
    <row r="967" spans="2:18">
      <c r="B967" s="190">
        <f t="shared" si="62"/>
        <v>566</v>
      </c>
      <c r="C967" s="141"/>
      <c r="D967" s="161"/>
      <c r="E967" s="161"/>
      <c r="F967" s="142" t="s">
        <v>203</v>
      </c>
      <c r="G967" s="217" t="s">
        <v>261</v>
      </c>
      <c r="H967" s="393">
        <v>620</v>
      </c>
      <c r="I967" s="84"/>
      <c r="J967" s="159"/>
      <c r="K967" s="84"/>
      <c r="L967" s="186">
        <f t="shared" si="61"/>
        <v>620</v>
      </c>
      <c r="N967" s="393">
        <v>710</v>
      </c>
      <c r="O967" s="84"/>
      <c r="P967" s="159"/>
      <c r="Q967" s="84"/>
      <c r="R967" s="186">
        <f t="shared" si="59"/>
        <v>1330</v>
      </c>
    </row>
    <row r="968" spans="2:18">
      <c r="B968" s="190">
        <f t="shared" si="62"/>
        <v>567</v>
      </c>
      <c r="C968" s="141"/>
      <c r="D968" s="161"/>
      <c r="E968" s="142"/>
      <c r="F968" s="142" t="s">
        <v>204</v>
      </c>
      <c r="G968" s="217" t="s">
        <v>265</v>
      </c>
      <c r="H968" s="393">
        <v>910</v>
      </c>
      <c r="I968" s="84"/>
      <c r="J968" s="159"/>
      <c r="K968" s="84"/>
      <c r="L968" s="186">
        <f t="shared" si="61"/>
        <v>910</v>
      </c>
      <c r="N968" s="393">
        <v>-910</v>
      </c>
      <c r="O968" s="84"/>
      <c r="P968" s="159"/>
      <c r="Q968" s="84"/>
      <c r="R968" s="186">
        <f t="shared" si="59"/>
        <v>0</v>
      </c>
    </row>
    <row r="969" spans="2:18">
      <c r="B969" s="190">
        <f t="shared" si="62"/>
        <v>568</v>
      </c>
      <c r="C969" s="141"/>
      <c r="D969" s="161"/>
      <c r="E969" s="142"/>
      <c r="F969" s="142" t="s">
        <v>218</v>
      </c>
      <c r="G969" s="217" t="s">
        <v>267</v>
      </c>
      <c r="H969" s="393">
        <v>3000</v>
      </c>
      <c r="I969" s="84"/>
      <c r="J969" s="159"/>
      <c r="K969" s="84"/>
      <c r="L969" s="186">
        <f t="shared" si="61"/>
        <v>3000</v>
      </c>
      <c r="N969" s="393"/>
      <c r="O969" s="84"/>
      <c r="P969" s="159"/>
      <c r="Q969" s="84"/>
      <c r="R969" s="186">
        <f t="shared" si="59"/>
        <v>3000</v>
      </c>
    </row>
    <row r="970" spans="2:18" ht="13.5" thickBot="1">
      <c r="B970" s="190">
        <f t="shared" si="62"/>
        <v>569</v>
      </c>
      <c r="C970" s="237"/>
      <c r="D970" s="545"/>
      <c r="E970" s="546"/>
      <c r="F970" s="546" t="s">
        <v>219</v>
      </c>
      <c r="G970" s="547" t="s">
        <v>252</v>
      </c>
      <c r="H970" s="402">
        <v>1500</v>
      </c>
      <c r="I970" s="266"/>
      <c r="J970" s="158"/>
      <c r="K970" s="266"/>
      <c r="L970" s="241">
        <f t="shared" si="61"/>
        <v>1500</v>
      </c>
      <c r="N970" s="402"/>
      <c r="O970" s="266"/>
      <c r="P970" s="158"/>
      <c r="Q970" s="266"/>
      <c r="R970" s="241">
        <f t="shared" si="59"/>
        <v>1500</v>
      </c>
    </row>
    <row r="1004" spans="2:18" ht="27.75" thickBot="1">
      <c r="B1004" s="277" t="s">
        <v>669</v>
      </c>
      <c r="C1004" s="277"/>
      <c r="D1004" s="277"/>
      <c r="E1004" s="277"/>
      <c r="F1004" s="277"/>
      <c r="G1004" s="277"/>
      <c r="H1004" s="277"/>
      <c r="I1004" s="277"/>
      <c r="J1004" s="277"/>
      <c r="K1004" s="277"/>
      <c r="L1004" s="277"/>
    </row>
    <row r="1005" spans="2:18" ht="15" thickBot="1">
      <c r="B1005" s="882" t="s">
        <v>540</v>
      </c>
      <c r="C1005" s="883"/>
      <c r="D1005" s="883"/>
      <c r="E1005" s="883"/>
      <c r="F1005" s="883"/>
      <c r="G1005" s="883"/>
      <c r="H1005" s="883"/>
      <c r="I1005" s="883"/>
      <c r="J1005" s="883"/>
      <c r="K1005" s="131"/>
      <c r="L1005" s="884" t="s">
        <v>732</v>
      </c>
      <c r="N1005" s="873" t="s">
        <v>767</v>
      </c>
      <c r="O1005" s="739"/>
      <c r="P1005" s="876" t="s">
        <v>768</v>
      </c>
      <c r="Q1005" s="740"/>
      <c r="R1005" s="879" t="s">
        <v>769</v>
      </c>
    </row>
    <row r="1006" spans="2:18" ht="15" thickTop="1">
      <c r="B1006" s="24"/>
      <c r="C1006" s="887" t="s">
        <v>513</v>
      </c>
      <c r="D1006" s="887" t="s">
        <v>512</v>
      </c>
      <c r="E1006" s="887" t="s">
        <v>510</v>
      </c>
      <c r="F1006" s="887" t="s">
        <v>511</v>
      </c>
      <c r="G1006" s="368" t="s">
        <v>3</v>
      </c>
      <c r="H1006" s="889" t="s">
        <v>730</v>
      </c>
      <c r="I1006" s="84"/>
      <c r="J1006" s="891" t="s">
        <v>731</v>
      </c>
      <c r="K1006" s="84"/>
      <c r="L1006" s="885"/>
      <c r="N1006" s="874"/>
      <c r="O1006" s="739"/>
      <c r="P1006" s="877"/>
      <c r="Q1006" s="740"/>
      <c r="R1006" s="880"/>
    </row>
    <row r="1007" spans="2:18" ht="38.25" customHeight="1" thickBot="1">
      <c r="B1007" s="27"/>
      <c r="C1007" s="888"/>
      <c r="D1007" s="888"/>
      <c r="E1007" s="888"/>
      <c r="F1007" s="888"/>
      <c r="G1007" s="214"/>
      <c r="H1007" s="890"/>
      <c r="I1007" s="84"/>
      <c r="J1007" s="892"/>
      <c r="K1007" s="84"/>
      <c r="L1007" s="886"/>
      <c r="N1007" s="875"/>
      <c r="O1007" s="739"/>
      <c r="P1007" s="878"/>
      <c r="Q1007" s="740"/>
      <c r="R1007" s="881"/>
    </row>
    <row r="1008" spans="2:18" ht="19.5" thickTop="1" thickBot="1">
      <c r="B1008" s="148">
        <v>1</v>
      </c>
      <c r="C1008" s="136" t="s">
        <v>670</v>
      </c>
      <c r="D1008" s="116"/>
      <c r="E1008" s="116"/>
      <c r="F1008" s="116"/>
      <c r="G1008" s="215"/>
      <c r="H1008" s="484">
        <f>H1009+H1012+H1019+H1062</f>
        <v>1146005</v>
      </c>
      <c r="I1008" s="118"/>
      <c r="J1008" s="426">
        <f>J1009+J1012+J1019+J1062</f>
        <v>341057</v>
      </c>
      <c r="K1008" s="118"/>
      <c r="L1008" s="387">
        <f t="shared" ref="L1008:L1038" si="63">H1008+J1008</f>
        <v>1487062</v>
      </c>
      <c r="N1008" s="741">
        <f>N1009+N1012+N1019+N1062</f>
        <v>-760</v>
      </c>
      <c r="O1008" s="278"/>
      <c r="P1008" s="742">
        <f>P1009+P1012+P1019+P1062</f>
        <v>-2000</v>
      </c>
      <c r="R1008" s="743">
        <f>H1008+J1008+N1008+P1008</f>
        <v>1484302</v>
      </c>
    </row>
    <row r="1009" spans="2:20" ht="16.5" thickTop="1">
      <c r="B1009" s="148">
        <f>B1008+1</f>
        <v>2</v>
      </c>
      <c r="C1009" s="25">
        <v>1</v>
      </c>
      <c r="D1009" s="138" t="s">
        <v>111</v>
      </c>
      <c r="E1009" s="26"/>
      <c r="F1009" s="26"/>
      <c r="G1009" s="216"/>
      <c r="H1009" s="433">
        <v>0</v>
      </c>
      <c r="I1009" s="94"/>
      <c r="J1009" s="420">
        <v>0</v>
      </c>
      <c r="K1009" s="94"/>
      <c r="L1009" s="388">
        <f t="shared" si="63"/>
        <v>0</v>
      </c>
      <c r="N1009" s="433">
        <f>N1010+N1011</f>
        <v>400</v>
      </c>
      <c r="O1009" s="94"/>
      <c r="P1009" s="420"/>
      <c r="Q1009" s="94"/>
      <c r="R1009" s="388">
        <f t="shared" ref="R1009:R1073" si="64">H1009+J1009+N1009+P1009</f>
        <v>400</v>
      </c>
    </row>
    <row r="1010" spans="2:20" s="840" customFormat="1" ht="24">
      <c r="B1010" s="838">
        <f>B1009+1</f>
        <v>3</v>
      </c>
      <c r="C1010" s="516"/>
      <c r="D1010" s="516"/>
      <c r="E1010" s="502" t="s">
        <v>257</v>
      </c>
      <c r="F1010" s="509">
        <v>620</v>
      </c>
      <c r="G1010" s="839" t="s">
        <v>785</v>
      </c>
      <c r="H1010" s="503"/>
      <c r="I1010" s="504"/>
      <c r="J1010" s="503"/>
      <c r="K1010" s="504"/>
      <c r="L1010" s="506">
        <f t="shared" ref="L1010:L1011" si="65">H1010+J1010</f>
        <v>0</v>
      </c>
      <c r="N1010" s="503">
        <v>99</v>
      </c>
      <c r="O1010" s="504"/>
      <c r="P1010" s="503"/>
      <c r="Q1010" s="504"/>
      <c r="R1010" s="506">
        <f t="shared" ref="R1010:R1011" si="66">H1010+J1010+N1010+P1010</f>
        <v>99</v>
      </c>
      <c r="T1010" s="843"/>
    </row>
    <row r="1011" spans="2:20" s="840" customFormat="1" ht="24">
      <c r="B1011" s="838">
        <f>B1010+1</f>
        <v>4</v>
      </c>
      <c r="C1011" s="516"/>
      <c r="D1011" s="516"/>
      <c r="E1011" s="502" t="s">
        <v>257</v>
      </c>
      <c r="F1011" s="509">
        <v>637</v>
      </c>
      <c r="G1011" s="839" t="s">
        <v>785</v>
      </c>
      <c r="H1011" s="503"/>
      <c r="I1011" s="504"/>
      <c r="J1011" s="503"/>
      <c r="K1011" s="504"/>
      <c r="L1011" s="506">
        <f t="shared" si="65"/>
        <v>0</v>
      </c>
      <c r="N1011" s="503">
        <v>301</v>
      </c>
      <c r="O1011" s="504"/>
      <c r="P1011" s="503"/>
      <c r="Q1011" s="504"/>
      <c r="R1011" s="506">
        <f t="shared" si="66"/>
        <v>301</v>
      </c>
    </row>
    <row r="1012" spans="2:20" ht="15.75">
      <c r="B1012" s="148">
        <f>B1011+1</f>
        <v>5</v>
      </c>
      <c r="C1012" s="22">
        <v>2</v>
      </c>
      <c r="D1012" s="137" t="s">
        <v>786</v>
      </c>
      <c r="E1012" s="23"/>
      <c r="F1012" s="23"/>
      <c r="G1012" s="218"/>
      <c r="H1012" s="433">
        <f>SUM(H1013:H1018)</f>
        <v>38500</v>
      </c>
      <c r="I1012" s="117"/>
      <c r="J1012" s="395">
        <v>0</v>
      </c>
      <c r="K1012" s="117"/>
      <c r="L1012" s="388">
        <f t="shared" si="63"/>
        <v>38500</v>
      </c>
      <c r="N1012" s="433">
        <f>SUM(N1013:N1018)</f>
        <v>-400</v>
      </c>
      <c r="O1012" s="117"/>
      <c r="P1012" s="395"/>
      <c r="Q1012" s="117"/>
      <c r="R1012" s="388">
        <f t="shared" si="64"/>
        <v>38100</v>
      </c>
    </row>
    <row r="1013" spans="2:20">
      <c r="B1013" s="148">
        <f t="shared" ref="B1013:B1068" si="67">B1012+1</f>
        <v>6</v>
      </c>
      <c r="C1013" s="141"/>
      <c r="D1013" s="141"/>
      <c r="E1013" s="142" t="s">
        <v>257</v>
      </c>
      <c r="F1013" s="509">
        <v>640</v>
      </c>
      <c r="G1013" s="239" t="s">
        <v>112</v>
      </c>
      <c r="H1013" s="393">
        <v>25000</v>
      </c>
      <c r="I1013" s="143"/>
      <c r="J1013" s="393"/>
      <c r="K1013" s="143"/>
      <c r="L1013" s="506">
        <f t="shared" si="63"/>
        <v>25000</v>
      </c>
      <c r="N1013" s="393"/>
      <c r="O1013" s="143"/>
      <c r="P1013" s="393"/>
      <c r="Q1013" s="143"/>
      <c r="R1013" s="506">
        <f t="shared" si="64"/>
        <v>25000</v>
      </c>
    </row>
    <row r="1014" spans="2:20">
      <c r="B1014" s="148">
        <f t="shared" si="67"/>
        <v>7</v>
      </c>
      <c r="C1014" s="141"/>
      <c r="D1014" s="141"/>
      <c r="E1014" s="142" t="s">
        <v>257</v>
      </c>
      <c r="F1014" s="509">
        <v>640</v>
      </c>
      <c r="G1014" s="239" t="s">
        <v>668</v>
      </c>
      <c r="H1014" s="393">
        <v>5000</v>
      </c>
      <c r="I1014" s="143"/>
      <c r="J1014" s="393"/>
      <c r="K1014" s="143"/>
      <c r="L1014" s="506">
        <f t="shared" si="63"/>
        <v>5000</v>
      </c>
      <c r="N1014" s="393">
        <v>-400</v>
      </c>
      <c r="O1014" s="143"/>
      <c r="P1014" s="393"/>
      <c r="Q1014" s="143"/>
      <c r="R1014" s="506">
        <f t="shared" si="64"/>
        <v>4600</v>
      </c>
    </row>
    <row r="1015" spans="2:20" ht="22.5">
      <c r="B1015" s="148">
        <f t="shared" si="67"/>
        <v>8</v>
      </c>
      <c r="C1015" s="507"/>
      <c r="D1015" s="507"/>
      <c r="E1015" s="502" t="s">
        <v>257</v>
      </c>
      <c r="F1015" s="509">
        <v>640</v>
      </c>
      <c r="G1015" s="508" t="s">
        <v>623</v>
      </c>
      <c r="H1015" s="503">
        <v>2500</v>
      </c>
      <c r="I1015" s="504"/>
      <c r="J1015" s="503"/>
      <c r="K1015" s="504"/>
      <c r="L1015" s="506">
        <f t="shared" si="63"/>
        <v>2500</v>
      </c>
      <c r="N1015" s="503"/>
      <c r="O1015" s="504"/>
      <c r="P1015" s="503"/>
      <c r="Q1015" s="504"/>
      <c r="R1015" s="506">
        <f t="shared" si="64"/>
        <v>2500</v>
      </c>
    </row>
    <row r="1016" spans="2:20" ht="22.5">
      <c r="B1016" s="148">
        <f t="shared" si="67"/>
        <v>9</v>
      </c>
      <c r="C1016" s="141"/>
      <c r="D1016" s="141"/>
      <c r="E1016" s="502" t="s">
        <v>257</v>
      </c>
      <c r="F1016" s="509">
        <v>640</v>
      </c>
      <c r="G1016" s="508" t="s">
        <v>622</v>
      </c>
      <c r="H1016" s="503">
        <v>1500</v>
      </c>
      <c r="I1016" s="143"/>
      <c r="J1016" s="393"/>
      <c r="K1016" s="143"/>
      <c r="L1016" s="506">
        <f t="shared" si="63"/>
        <v>1500</v>
      </c>
      <c r="N1016" s="503"/>
      <c r="O1016" s="143"/>
      <c r="P1016" s="393"/>
      <c r="Q1016" s="143"/>
      <c r="R1016" s="506">
        <f t="shared" si="64"/>
        <v>1500</v>
      </c>
    </row>
    <row r="1017" spans="2:20" ht="22.5">
      <c r="B1017" s="148">
        <f t="shared" si="67"/>
        <v>10</v>
      </c>
      <c r="C1017" s="516"/>
      <c r="D1017" s="529"/>
      <c r="E1017" s="502" t="s">
        <v>257</v>
      </c>
      <c r="F1017" s="509">
        <v>640</v>
      </c>
      <c r="G1017" s="508" t="s">
        <v>627</v>
      </c>
      <c r="H1017" s="530">
        <v>3000</v>
      </c>
      <c r="I1017" s="504"/>
      <c r="J1017" s="530"/>
      <c r="K1017" s="504"/>
      <c r="L1017" s="506">
        <f t="shared" si="63"/>
        <v>3000</v>
      </c>
      <c r="N1017" s="530"/>
      <c r="O1017" s="504"/>
      <c r="P1017" s="530"/>
      <c r="Q1017" s="504"/>
      <c r="R1017" s="506">
        <f t="shared" si="64"/>
        <v>3000</v>
      </c>
    </row>
    <row r="1018" spans="2:20" ht="22.5">
      <c r="B1018" s="148">
        <f t="shared" si="67"/>
        <v>11</v>
      </c>
      <c r="C1018" s="516"/>
      <c r="D1018" s="516"/>
      <c r="E1018" s="509" t="s">
        <v>268</v>
      </c>
      <c r="F1018" s="509">
        <v>640</v>
      </c>
      <c r="G1018" s="518" t="s">
        <v>642</v>
      </c>
      <c r="H1018" s="503">
        <v>1500</v>
      </c>
      <c r="I1018" s="504"/>
      <c r="J1018" s="523"/>
      <c r="K1018" s="504"/>
      <c r="L1018" s="506">
        <f t="shared" si="63"/>
        <v>1500</v>
      </c>
      <c r="N1018" s="503"/>
      <c r="O1018" s="504"/>
      <c r="P1018" s="523"/>
      <c r="Q1018" s="504"/>
      <c r="R1018" s="506">
        <f t="shared" si="64"/>
        <v>1500</v>
      </c>
    </row>
    <row r="1019" spans="2:20" ht="15.75">
      <c r="B1019" s="148">
        <f t="shared" si="67"/>
        <v>12</v>
      </c>
      <c r="C1019" s="25">
        <v>3</v>
      </c>
      <c r="D1019" s="138" t="s">
        <v>143</v>
      </c>
      <c r="E1019" s="26"/>
      <c r="F1019" s="26"/>
      <c r="G1019" s="216"/>
      <c r="H1019" s="430">
        <f>H1020+H1023+H1028+H1042+H1060</f>
        <v>1084855</v>
      </c>
      <c r="I1019" s="94"/>
      <c r="J1019" s="398">
        <f>J1020+J1023+J1028+J1042</f>
        <v>335240</v>
      </c>
      <c r="K1019" s="94"/>
      <c r="L1019" s="388">
        <f t="shared" si="63"/>
        <v>1420095</v>
      </c>
      <c r="N1019" s="430">
        <f>N1020+N1023+N1028+N1042+N1060</f>
        <v>-760</v>
      </c>
      <c r="O1019" s="94"/>
      <c r="P1019" s="398">
        <f>P1020+P1023+P1028+P1042+P1060</f>
        <v>-2000</v>
      </c>
      <c r="Q1019" s="94"/>
      <c r="R1019" s="388">
        <f t="shared" si="64"/>
        <v>1417335</v>
      </c>
    </row>
    <row r="1020" spans="2:20">
      <c r="B1020" s="148">
        <f t="shared" si="67"/>
        <v>13</v>
      </c>
      <c r="C1020" s="81"/>
      <c r="D1020" s="223" t="s">
        <v>4</v>
      </c>
      <c r="E1020" s="243" t="s">
        <v>113</v>
      </c>
      <c r="F1020" s="243"/>
      <c r="G1020" s="244"/>
      <c r="H1020" s="392">
        <f>SUM(H1021:H1022)</f>
        <v>157140</v>
      </c>
      <c r="I1020" s="21"/>
      <c r="J1020" s="421"/>
      <c r="K1020" s="21"/>
      <c r="L1020" s="234">
        <f t="shared" si="63"/>
        <v>157140</v>
      </c>
      <c r="N1020" s="392"/>
      <c r="O1020" s="21"/>
      <c r="P1020" s="421"/>
      <c r="Q1020" s="21"/>
      <c r="R1020" s="234">
        <f t="shared" si="64"/>
        <v>157140</v>
      </c>
    </row>
    <row r="1021" spans="2:20">
      <c r="B1021" s="148">
        <f t="shared" si="67"/>
        <v>14</v>
      </c>
      <c r="C1021" s="141"/>
      <c r="D1021" s="141"/>
      <c r="E1021" s="145" t="s">
        <v>268</v>
      </c>
      <c r="F1021" s="145">
        <v>640</v>
      </c>
      <c r="G1021" s="524" t="s">
        <v>641</v>
      </c>
      <c r="H1021" s="393">
        <f>122000+33000</f>
        <v>155000</v>
      </c>
      <c r="I1021" s="143"/>
      <c r="J1021" s="393"/>
      <c r="K1021" s="143"/>
      <c r="L1021" s="151">
        <f t="shared" si="63"/>
        <v>155000</v>
      </c>
      <c r="N1021" s="393"/>
      <c r="O1021" s="143"/>
      <c r="P1021" s="393"/>
      <c r="Q1021" s="143"/>
      <c r="R1021" s="151">
        <f t="shared" si="64"/>
        <v>155000</v>
      </c>
    </row>
    <row r="1022" spans="2:20">
      <c r="B1022" s="148">
        <f t="shared" si="67"/>
        <v>15</v>
      </c>
      <c r="C1022" s="141"/>
      <c r="D1022" s="141"/>
      <c r="E1022" s="145" t="s">
        <v>268</v>
      </c>
      <c r="F1022" s="145">
        <v>637</v>
      </c>
      <c r="G1022" s="239" t="s">
        <v>320</v>
      </c>
      <c r="H1022" s="393">
        <v>2140</v>
      </c>
      <c r="I1022" s="143"/>
      <c r="J1022" s="393"/>
      <c r="K1022" s="143"/>
      <c r="L1022" s="151">
        <f t="shared" si="63"/>
        <v>2140</v>
      </c>
      <c r="N1022" s="393"/>
      <c r="O1022" s="143"/>
      <c r="P1022" s="393"/>
      <c r="Q1022" s="143"/>
      <c r="R1022" s="151">
        <f t="shared" si="64"/>
        <v>2140</v>
      </c>
    </row>
    <row r="1023" spans="2:20">
      <c r="B1023" s="148">
        <f t="shared" si="67"/>
        <v>16</v>
      </c>
      <c r="C1023" s="81"/>
      <c r="D1023" s="223" t="s">
        <v>5</v>
      </c>
      <c r="E1023" s="243" t="s">
        <v>114</v>
      </c>
      <c r="F1023" s="243"/>
      <c r="G1023" s="244"/>
      <c r="H1023" s="392">
        <f>SUM(H1024:H1027)</f>
        <v>164850</v>
      </c>
      <c r="I1023" s="21"/>
      <c r="J1023" s="421">
        <f>SUM(J1024:J1027)</f>
        <v>0</v>
      </c>
      <c r="K1023" s="21"/>
      <c r="L1023" s="234">
        <f t="shared" si="63"/>
        <v>164850</v>
      </c>
      <c r="N1023" s="392"/>
      <c r="O1023" s="21"/>
      <c r="P1023" s="421"/>
      <c r="Q1023" s="21"/>
      <c r="R1023" s="234">
        <f t="shared" si="64"/>
        <v>164850</v>
      </c>
    </row>
    <row r="1024" spans="2:20" ht="22.5">
      <c r="B1024" s="148">
        <f t="shared" si="67"/>
        <v>17</v>
      </c>
      <c r="C1024" s="516"/>
      <c r="D1024" s="516"/>
      <c r="E1024" s="509" t="s">
        <v>268</v>
      </c>
      <c r="F1024" s="509">
        <v>640</v>
      </c>
      <c r="G1024" s="518" t="s">
        <v>640</v>
      </c>
      <c r="H1024" s="503">
        <f>160000-8500+8500</f>
        <v>160000</v>
      </c>
      <c r="I1024" s="504"/>
      <c r="J1024" s="503"/>
      <c r="K1024" s="504"/>
      <c r="L1024" s="517">
        <f t="shared" si="63"/>
        <v>160000</v>
      </c>
      <c r="N1024" s="503"/>
      <c r="O1024" s="504"/>
      <c r="P1024" s="503"/>
      <c r="Q1024" s="504"/>
      <c r="R1024" s="517">
        <f t="shared" si="64"/>
        <v>160000</v>
      </c>
    </row>
    <row r="1025" spans="2:18" ht="22.5">
      <c r="B1025" s="148">
        <f t="shared" si="67"/>
        <v>18</v>
      </c>
      <c r="C1025" s="516"/>
      <c r="D1025" s="516"/>
      <c r="E1025" s="509" t="s">
        <v>268</v>
      </c>
      <c r="F1025" s="509">
        <v>640</v>
      </c>
      <c r="G1025" s="518" t="s">
        <v>637</v>
      </c>
      <c r="H1025" s="503">
        <v>1000</v>
      </c>
      <c r="I1025" s="504"/>
      <c r="J1025" s="503"/>
      <c r="K1025" s="504"/>
      <c r="L1025" s="517">
        <f t="shared" si="63"/>
        <v>1000</v>
      </c>
      <c r="N1025" s="503"/>
      <c r="O1025" s="504"/>
      <c r="P1025" s="503"/>
      <c r="Q1025" s="504"/>
      <c r="R1025" s="517">
        <f t="shared" si="64"/>
        <v>1000</v>
      </c>
    </row>
    <row r="1026" spans="2:18" ht="24">
      <c r="B1026" s="148">
        <f t="shared" si="67"/>
        <v>19</v>
      </c>
      <c r="C1026" s="516"/>
      <c r="D1026" s="516"/>
      <c r="E1026" s="509" t="s">
        <v>268</v>
      </c>
      <c r="F1026" s="520">
        <v>637</v>
      </c>
      <c r="G1026" s="628" t="s">
        <v>591</v>
      </c>
      <c r="H1026" s="503">
        <v>2850</v>
      </c>
      <c r="I1026" s="504"/>
      <c r="J1026" s="503"/>
      <c r="K1026" s="504"/>
      <c r="L1026" s="517">
        <f t="shared" si="63"/>
        <v>2850</v>
      </c>
      <c r="N1026" s="503"/>
      <c r="O1026" s="504"/>
      <c r="P1026" s="503"/>
      <c r="Q1026" s="504"/>
      <c r="R1026" s="517">
        <f t="shared" si="64"/>
        <v>2850</v>
      </c>
    </row>
    <row r="1027" spans="2:18" ht="22.5">
      <c r="B1027" s="148">
        <f t="shared" si="67"/>
        <v>20</v>
      </c>
      <c r="C1027" s="516"/>
      <c r="D1027" s="516"/>
      <c r="E1027" s="509" t="s">
        <v>268</v>
      </c>
      <c r="F1027" s="509">
        <v>640</v>
      </c>
      <c r="G1027" s="518" t="s">
        <v>639</v>
      </c>
      <c r="H1027" s="523">
        <v>1000</v>
      </c>
      <c r="I1027" s="504"/>
      <c r="J1027" s="523"/>
      <c r="K1027" s="504"/>
      <c r="L1027" s="513">
        <f t="shared" si="63"/>
        <v>1000</v>
      </c>
      <c r="N1027" s="523"/>
      <c r="O1027" s="504"/>
      <c r="P1027" s="523"/>
      <c r="Q1027" s="504"/>
      <c r="R1027" s="517">
        <f t="shared" si="64"/>
        <v>1000</v>
      </c>
    </row>
    <row r="1028" spans="2:18">
      <c r="B1028" s="148">
        <f t="shared" si="67"/>
        <v>21</v>
      </c>
      <c r="C1028" s="81"/>
      <c r="D1028" s="223" t="s">
        <v>6</v>
      </c>
      <c r="E1028" s="243" t="s">
        <v>74</v>
      </c>
      <c r="F1028" s="243"/>
      <c r="G1028" s="244"/>
      <c r="H1028" s="392">
        <f>H1029+H1040</f>
        <v>382165</v>
      </c>
      <c r="I1028" s="21"/>
      <c r="J1028" s="421">
        <v>0</v>
      </c>
      <c r="K1028" s="21"/>
      <c r="L1028" s="234">
        <f t="shared" si="63"/>
        <v>382165</v>
      </c>
      <c r="N1028" s="392"/>
      <c r="O1028" s="21"/>
      <c r="P1028" s="421"/>
      <c r="Q1028" s="21"/>
      <c r="R1028" s="234">
        <f t="shared" si="64"/>
        <v>382165</v>
      </c>
    </row>
    <row r="1029" spans="2:18">
      <c r="B1029" s="148">
        <f t="shared" si="67"/>
        <v>22</v>
      </c>
      <c r="C1029" s="141"/>
      <c r="D1029" s="201"/>
      <c r="E1029" s="145" t="s">
        <v>268</v>
      </c>
      <c r="F1029" s="256" t="s">
        <v>582</v>
      </c>
      <c r="G1029" s="257"/>
      <c r="H1029" s="412">
        <f>H1030+H1031+H1032+H1038</f>
        <v>377465</v>
      </c>
      <c r="I1029" s="143"/>
      <c r="J1029" s="422"/>
      <c r="K1029" s="143"/>
      <c r="L1029" s="302">
        <f t="shared" si="63"/>
        <v>377465</v>
      </c>
      <c r="N1029" s="412"/>
      <c r="O1029" s="143"/>
      <c r="P1029" s="422"/>
      <c r="Q1029" s="143"/>
      <c r="R1029" s="302">
        <f t="shared" si="64"/>
        <v>377465</v>
      </c>
    </row>
    <row r="1030" spans="2:18">
      <c r="B1030" s="148">
        <f t="shared" si="67"/>
        <v>23</v>
      </c>
      <c r="C1030" s="141"/>
      <c r="D1030" s="141"/>
      <c r="E1030" s="145"/>
      <c r="F1030" s="167">
        <v>610</v>
      </c>
      <c r="G1030" s="225" t="s">
        <v>262</v>
      </c>
      <c r="H1030" s="404">
        <v>90100</v>
      </c>
      <c r="I1030" s="143"/>
      <c r="J1030" s="393"/>
      <c r="K1030" s="143"/>
      <c r="L1030" s="303">
        <f t="shared" si="63"/>
        <v>90100</v>
      </c>
      <c r="N1030" s="404"/>
      <c r="O1030" s="143"/>
      <c r="P1030" s="393"/>
      <c r="Q1030" s="143"/>
      <c r="R1030" s="303">
        <f t="shared" si="64"/>
        <v>90100</v>
      </c>
    </row>
    <row r="1031" spans="2:18">
      <c r="B1031" s="148">
        <f t="shared" si="67"/>
        <v>24</v>
      </c>
      <c r="C1031" s="141"/>
      <c r="D1031" s="141"/>
      <c r="E1031" s="145"/>
      <c r="F1031" s="167">
        <v>620</v>
      </c>
      <c r="G1031" s="225" t="s">
        <v>264</v>
      </c>
      <c r="H1031" s="404">
        <v>31665</v>
      </c>
      <c r="I1031" s="143"/>
      <c r="J1031" s="393"/>
      <c r="K1031" s="143"/>
      <c r="L1031" s="303">
        <f t="shared" si="63"/>
        <v>31665</v>
      </c>
      <c r="N1031" s="404"/>
      <c r="O1031" s="143"/>
      <c r="P1031" s="393"/>
      <c r="Q1031" s="143"/>
      <c r="R1031" s="303">
        <f t="shared" si="64"/>
        <v>31665</v>
      </c>
    </row>
    <row r="1032" spans="2:18">
      <c r="B1032" s="148">
        <f t="shared" si="67"/>
        <v>25</v>
      </c>
      <c r="C1032" s="141"/>
      <c r="D1032" s="141"/>
      <c r="E1032" s="145"/>
      <c r="F1032" s="167">
        <v>630</v>
      </c>
      <c r="G1032" s="225" t="s">
        <v>481</v>
      </c>
      <c r="H1032" s="404">
        <f>SUM(H1033:H1037)</f>
        <v>255600</v>
      </c>
      <c r="I1032" s="143"/>
      <c r="J1032" s="393"/>
      <c r="K1032" s="143"/>
      <c r="L1032" s="303">
        <f t="shared" si="63"/>
        <v>255600</v>
      </c>
      <c r="N1032" s="404"/>
      <c r="O1032" s="143"/>
      <c r="P1032" s="393"/>
      <c r="Q1032" s="143"/>
      <c r="R1032" s="303">
        <f t="shared" si="64"/>
        <v>255600</v>
      </c>
    </row>
    <row r="1033" spans="2:18">
      <c r="B1033" s="148">
        <f t="shared" si="67"/>
        <v>26</v>
      </c>
      <c r="C1033" s="141"/>
      <c r="D1033" s="141"/>
      <c r="E1033" s="145"/>
      <c r="F1033" s="175">
        <v>632</v>
      </c>
      <c r="G1033" s="217" t="s">
        <v>726</v>
      </c>
      <c r="H1033" s="393">
        <v>205200</v>
      </c>
      <c r="I1033" s="143"/>
      <c r="J1033" s="393"/>
      <c r="K1033" s="143"/>
      <c r="L1033" s="151">
        <f t="shared" si="63"/>
        <v>205200</v>
      </c>
      <c r="N1033" s="393"/>
      <c r="O1033" s="143"/>
      <c r="P1033" s="393"/>
      <c r="Q1033" s="143"/>
      <c r="R1033" s="381">
        <f t="shared" si="64"/>
        <v>205200</v>
      </c>
    </row>
    <row r="1034" spans="2:18">
      <c r="B1034" s="148">
        <f t="shared" si="67"/>
        <v>27</v>
      </c>
      <c r="C1034" s="141"/>
      <c r="D1034" s="141"/>
      <c r="E1034" s="145"/>
      <c r="F1034" s="175">
        <v>633</v>
      </c>
      <c r="G1034" s="217" t="s">
        <v>251</v>
      </c>
      <c r="H1034" s="393">
        <v>10250</v>
      </c>
      <c r="I1034" s="143"/>
      <c r="J1034" s="393"/>
      <c r="K1034" s="143"/>
      <c r="L1034" s="151">
        <f t="shared" si="63"/>
        <v>10250</v>
      </c>
      <c r="N1034" s="393"/>
      <c r="O1034" s="143"/>
      <c r="P1034" s="393"/>
      <c r="Q1034" s="143"/>
      <c r="R1034" s="381">
        <f t="shared" si="64"/>
        <v>10250</v>
      </c>
    </row>
    <row r="1035" spans="2:18">
      <c r="B1035" s="148">
        <f t="shared" si="67"/>
        <v>28</v>
      </c>
      <c r="C1035" s="141"/>
      <c r="D1035" s="141"/>
      <c r="E1035" s="145"/>
      <c r="F1035" s="175">
        <v>635</v>
      </c>
      <c r="G1035" s="217" t="s">
        <v>266</v>
      </c>
      <c r="H1035" s="393">
        <v>10000</v>
      </c>
      <c r="I1035" s="143"/>
      <c r="J1035" s="393"/>
      <c r="K1035" s="143"/>
      <c r="L1035" s="151">
        <f t="shared" si="63"/>
        <v>10000</v>
      </c>
      <c r="N1035" s="393"/>
      <c r="O1035" s="143"/>
      <c r="P1035" s="393"/>
      <c r="Q1035" s="143"/>
      <c r="R1035" s="381">
        <f t="shared" si="64"/>
        <v>10000</v>
      </c>
    </row>
    <row r="1036" spans="2:18">
      <c r="B1036" s="148">
        <f t="shared" si="67"/>
        <v>29</v>
      </c>
      <c r="C1036" s="141"/>
      <c r="D1036" s="141"/>
      <c r="E1036" s="145"/>
      <c r="F1036" s="175">
        <v>636</v>
      </c>
      <c r="G1036" s="217" t="s">
        <v>366</v>
      </c>
      <c r="H1036" s="393">
        <v>150</v>
      </c>
      <c r="I1036" s="143"/>
      <c r="J1036" s="393"/>
      <c r="K1036" s="143"/>
      <c r="L1036" s="151">
        <f t="shared" si="63"/>
        <v>150</v>
      </c>
      <c r="N1036" s="393"/>
      <c r="O1036" s="143"/>
      <c r="P1036" s="393"/>
      <c r="Q1036" s="143"/>
      <c r="R1036" s="381">
        <f t="shared" si="64"/>
        <v>150</v>
      </c>
    </row>
    <row r="1037" spans="2:18">
      <c r="B1037" s="148">
        <f t="shared" si="67"/>
        <v>30</v>
      </c>
      <c r="C1037" s="141"/>
      <c r="D1037" s="141"/>
      <c r="E1037" s="145"/>
      <c r="F1037" s="175">
        <v>637</v>
      </c>
      <c r="G1037" s="217" t="s">
        <v>252</v>
      </c>
      <c r="H1037" s="393">
        <v>30000</v>
      </c>
      <c r="I1037" s="143"/>
      <c r="J1037" s="393"/>
      <c r="K1037" s="143"/>
      <c r="L1037" s="151">
        <f t="shared" si="63"/>
        <v>30000</v>
      </c>
      <c r="N1037" s="393"/>
      <c r="O1037" s="143"/>
      <c r="P1037" s="393"/>
      <c r="Q1037" s="143"/>
      <c r="R1037" s="381">
        <f t="shared" si="64"/>
        <v>30000</v>
      </c>
    </row>
    <row r="1038" spans="2:18">
      <c r="B1038" s="148">
        <f t="shared" si="67"/>
        <v>31</v>
      </c>
      <c r="C1038" s="141"/>
      <c r="D1038" s="141"/>
      <c r="E1038" s="180"/>
      <c r="F1038" s="167">
        <v>640</v>
      </c>
      <c r="G1038" s="225" t="s">
        <v>445</v>
      </c>
      <c r="H1038" s="415">
        <v>100</v>
      </c>
      <c r="I1038" s="143"/>
      <c r="J1038" s="397"/>
      <c r="K1038" s="143"/>
      <c r="L1038" s="150">
        <f t="shared" si="63"/>
        <v>100</v>
      </c>
      <c r="N1038" s="415"/>
      <c r="O1038" s="143"/>
      <c r="P1038" s="397"/>
      <c r="Q1038" s="143"/>
      <c r="R1038" s="303">
        <f t="shared" si="64"/>
        <v>100</v>
      </c>
    </row>
    <row r="1039" spans="2:18">
      <c r="B1039" s="148">
        <f t="shared" si="67"/>
        <v>32</v>
      </c>
      <c r="C1039" s="141"/>
      <c r="D1039" s="141"/>
      <c r="E1039" s="180"/>
      <c r="F1039" s="167"/>
      <c r="G1039" s="225"/>
      <c r="H1039" s="415"/>
      <c r="I1039" s="143"/>
      <c r="J1039" s="397"/>
      <c r="K1039" s="143"/>
      <c r="L1039" s="150"/>
      <c r="N1039" s="415"/>
      <c r="O1039" s="143"/>
      <c r="P1039" s="397"/>
      <c r="Q1039" s="143"/>
      <c r="R1039" s="303"/>
    </row>
    <row r="1040" spans="2:18">
      <c r="B1040" s="148">
        <f t="shared" si="67"/>
        <v>33</v>
      </c>
      <c r="C1040" s="141"/>
      <c r="D1040" s="141"/>
      <c r="E1040" s="145" t="s">
        <v>268</v>
      </c>
      <c r="F1040" s="176">
        <v>637</v>
      </c>
      <c r="G1040" s="239" t="s">
        <v>320</v>
      </c>
      <c r="H1040" s="397">
        <v>4700</v>
      </c>
      <c r="I1040" s="143"/>
      <c r="J1040" s="397"/>
      <c r="K1040" s="143"/>
      <c r="L1040" s="150">
        <f>H1040+J1040</f>
        <v>4700</v>
      </c>
      <c r="N1040" s="397"/>
      <c r="O1040" s="143"/>
      <c r="P1040" s="397"/>
      <c r="Q1040" s="143"/>
      <c r="R1040" s="381">
        <f t="shared" si="64"/>
        <v>4700</v>
      </c>
    </row>
    <row r="1041" spans="2:18">
      <c r="B1041" s="148">
        <f t="shared" si="67"/>
        <v>34</v>
      </c>
      <c r="C1041" s="141"/>
      <c r="D1041" s="141"/>
      <c r="E1041" s="180"/>
      <c r="F1041" s="175"/>
      <c r="G1041" s="217"/>
      <c r="H1041" s="393"/>
      <c r="I1041" s="143"/>
      <c r="J1041" s="397"/>
      <c r="K1041" s="143"/>
      <c r="L1041" s="151"/>
      <c r="N1041" s="393"/>
      <c r="O1041" s="143"/>
      <c r="P1041" s="397"/>
      <c r="Q1041" s="143"/>
      <c r="R1041" s="151"/>
    </row>
    <row r="1042" spans="2:18">
      <c r="B1042" s="148">
        <f t="shared" si="67"/>
        <v>35</v>
      </c>
      <c r="C1042" s="81"/>
      <c r="D1042" s="223" t="s">
        <v>7</v>
      </c>
      <c r="E1042" s="841" t="s">
        <v>268</v>
      </c>
      <c r="F1042" s="243" t="s">
        <v>115</v>
      </c>
      <c r="G1042" s="244"/>
      <c r="H1042" s="392">
        <f>H1043+H1044</f>
        <v>380700</v>
      </c>
      <c r="I1042" s="21"/>
      <c r="J1042" s="423">
        <f>SUM(J1043:J1058)</f>
        <v>335240</v>
      </c>
      <c r="K1042" s="21"/>
      <c r="L1042" s="234">
        <f t="shared" ref="L1042:L1052" si="68">H1042+J1042</f>
        <v>715940</v>
      </c>
      <c r="N1042" s="392">
        <f>N1043+N1044</f>
        <v>-760</v>
      </c>
      <c r="O1042" s="21"/>
      <c r="P1042" s="423">
        <f>P1054</f>
        <v>-2000</v>
      </c>
      <c r="Q1042" s="21"/>
      <c r="R1042" s="234">
        <f t="shared" si="64"/>
        <v>713180</v>
      </c>
    </row>
    <row r="1043" spans="2:18">
      <c r="B1043" s="148">
        <f t="shared" si="67"/>
        <v>36</v>
      </c>
      <c r="C1043" s="141"/>
      <c r="D1043" s="141"/>
      <c r="E1043" s="145" t="s">
        <v>268</v>
      </c>
      <c r="F1043" s="145">
        <v>637</v>
      </c>
      <c r="G1043" s="239" t="s">
        <v>441</v>
      </c>
      <c r="H1043" s="393">
        <v>2260</v>
      </c>
      <c r="I1043" s="143"/>
      <c r="J1043" s="393"/>
      <c r="K1043" s="143"/>
      <c r="L1043" s="151">
        <f t="shared" si="68"/>
        <v>2260</v>
      </c>
      <c r="N1043" s="393">
        <v>-760</v>
      </c>
      <c r="O1043" s="143"/>
      <c r="P1043" s="393"/>
      <c r="Q1043" s="143"/>
      <c r="R1043" s="151">
        <f t="shared" si="64"/>
        <v>1500</v>
      </c>
    </row>
    <row r="1044" spans="2:18">
      <c r="B1044" s="148">
        <f t="shared" si="67"/>
        <v>37</v>
      </c>
      <c r="C1044" s="141"/>
      <c r="D1044" s="141"/>
      <c r="E1044" s="145" t="s">
        <v>268</v>
      </c>
      <c r="F1044" s="252" t="s">
        <v>583</v>
      </c>
      <c r="G1044" s="252"/>
      <c r="H1044" s="412">
        <f>H1045+H1046+H1047+H1052</f>
        <v>378440</v>
      </c>
      <c r="I1044" s="163"/>
      <c r="J1044" s="404"/>
      <c r="K1044" s="163"/>
      <c r="L1044" s="302">
        <f t="shared" si="68"/>
        <v>378440</v>
      </c>
      <c r="N1044" s="412"/>
      <c r="O1044" s="163"/>
      <c r="P1044" s="404"/>
      <c r="Q1044" s="163"/>
      <c r="R1044" s="302">
        <f t="shared" si="64"/>
        <v>378440</v>
      </c>
    </row>
    <row r="1045" spans="2:18">
      <c r="B1045" s="148">
        <f t="shared" si="67"/>
        <v>38</v>
      </c>
      <c r="C1045" s="141"/>
      <c r="D1045" s="141"/>
      <c r="E1045" s="172"/>
      <c r="F1045" s="167">
        <v>610</v>
      </c>
      <c r="G1045" s="225" t="s">
        <v>584</v>
      </c>
      <c r="H1045" s="404">
        <v>112000</v>
      </c>
      <c r="I1045" s="163"/>
      <c r="J1045" s="404"/>
      <c r="K1045" s="163"/>
      <c r="L1045" s="168">
        <f t="shared" si="68"/>
        <v>112000</v>
      </c>
      <c r="N1045" s="404"/>
      <c r="O1045" s="163"/>
      <c r="P1045" s="404"/>
      <c r="Q1045" s="163"/>
      <c r="R1045" s="303">
        <f t="shared" si="64"/>
        <v>112000</v>
      </c>
    </row>
    <row r="1046" spans="2:18">
      <c r="B1046" s="148">
        <f t="shared" si="67"/>
        <v>39</v>
      </c>
      <c r="C1046" s="141"/>
      <c r="D1046" s="141"/>
      <c r="E1046" s="172"/>
      <c r="F1046" s="167">
        <v>620</v>
      </c>
      <c r="G1046" s="225" t="s">
        <v>506</v>
      </c>
      <c r="H1046" s="404">
        <v>39440</v>
      </c>
      <c r="I1046" s="163"/>
      <c r="J1046" s="404"/>
      <c r="K1046" s="163"/>
      <c r="L1046" s="168">
        <f t="shared" si="68"/>
        <v>39440</v>
      </c>
      <c r="N1046" s="404"/>
      <c r="O1046" s="163"/>
      <c r="P1046" s="404"/>
      <c r="Q1046" s="163"/>
      <c r="R1046" s="303">
        <f t="shared" si="64"/>
        <v>39440</v>
      </c>
    </row>
    <row r="1047" spans="2:18">
      <c r="B1047" s="148">
        <f t="shared" si="67"/>
        <v>40</v>
      </c>
      <c r="C1047" s="141"/>
      <c r="D1047" s="141"/>
      <c r="E1047" s="145"/>
      <c r="F1047" s="167">
        <v>630</v>
      </c>
      <c r="G1047" s="225" t="s">
        <v>239</v>
      </c>
      <c r="H1047" s="404">
        <f>SUM(H1048:H1051)</f>
        <v>226900</v>
      </c>
      <c r="I1047" s="143"/>
      <c r="J1047" s="393"/>
      <c r="K1047" s="143"/>
      <c r="L1047" s="168">
        <f t="shared" si="68"/>
        <v>226900</v>
      </c>
      <c r="N1047" s="404"/>
      <c r="O1047" s="143"/>
      <c r="P1047" s="393"/>
      <c r="Q1047" s="143"/>
      <c r="R1047" s="303">
        <f t="shared" si="64"/>
        <v>226900</v>
      </c>
    </row>
    <row r="1048" spans="2:18">
      <c r="B1048" s="148">
        <f t="shared" si="67"/>
        <v>41</v>
      </c>
      <c r="C1048" s="141"/>
      <c r="D1048" s="141"/>
      <c r="E1048" s="145"/>
      <c r="F1048" s="175">
        <v>632</v>
      </c>
      <c r="G1048" s="217" t="s">
        <v>250</v>
      </c>
      <c r="H1048" s="393">
        <v>175400</v>
      </c>
      <c r="I1048" s="143"/>
      <c r="J1048" s="393"/>
      <c r="K1048" s="143"/>
      <c r="L1048" s="151">
        <f t="shared" si="68"/>
        <v>175400</v>
      </c>
      <c r="N1048" s="393"/>
      <c r="O1048" s="143"/>
      <c r="P1048" s="393"/>
      <c r="Q1048" s="143"/>
      <c r="R1048" s="381">
        <f t="shared" si="64"/>
        <v>175400</v>
      </c>
    </row>
    <row r="1049" spans="2:18">
      <c r="B1049" s="148">
        <f t="shared" si="67"/>
        <v>42</v>
      </c>
      <c r="C1049" s="141"/>
      <c r="D1049" s="141"/>
      <c r="E1049" s="145"/>
      <c r="F1049" s="175">
        <v>633</v>
      </c>
      <c r="G1049" s="217" t="s">
        <v>251</v>
      </c>
      <c r="H1049" s="393">
        <v>19500</v>
      </c>
      <c r="I1049" s="143"/>
      <c r="J1049" s="393"/>
      <c r="K1049" s="143"/>
      <c r="L1049" s="151">
        <f t="shared" si="68"/>
        <v>19500</v>
      </c>
      <c r="N1049" s="393"/>
      <c r="O1049" s="143"/>
      <c r="P1049" s="393"/>
      <c r="Q1049" s="143"/>
      <c r="R1049" s="381">
        <f t="shared" si="64"/>
        <v>19500</v>
      </c>
    </row>
    <row r="1050" spans="2:18">
      <c r="B1050" s="148">
        <f t="shared" si="67"/>
        <v>43</v>
      </c>
      <c r="C1050" s="141"/>
      <c r="D1050" s="141"/>
      <c r="E1050" s="145"/>
      <c r="F1050" s="175">
        <v>635</v>
      </c>
      <c r="G1050" s="217" t="s">
        <v>266</v>
      </c>
      <c r="H1050" s="393">
        <v>15000</v>
      </c>
      <c r="I1050" s="143"/>
      <c r="J1050" s="393"/>
      <c r="K1050" s="143"/>
      <c r="L1050" s="151">
        <f t="shared" si="68"/>
        <v>15000</v>
      </c>
      <c r="N1050" s="393"/>
      <c r="O1050" s="143"/>
      <c r="P1050" s="393"/>
      <c r="Q1050" s="143"/>
      <c r="R1050" s="381">
        <f t="shared" si="64"/>
        <v>15000</v>
      </c>
    </row>
    <row r="1051" spans="2:18">
      <c r="B1051" s="148">
        <f t="shared" si="67"/>
        <v>44</v>
      </c>
      <c r="C1051" s="141"/>
      <c r="D1051" s="141"/>
      <c r="E1051" s="145"/>
      <c r="F1051" s="175">
        <v>637</v>
      </c>
      <c r="G1051" s="217" t="s">
        <v>252</v>
      </c>
      <c r="H1051" s="393">
        <v>17000</v>
      </c>
      <c r="I1051" s="143"/>
      <c r="J1051" s="393"/>
      <c r="K1051" s="143"/>
      <c r="L1051" s="151">
        <f t="shared" si="68"/>
        <v>17000</v>
      </c>
      <c r="N1051" s="393"/>
      <c r="O1051" s="143"/>
      <c r="P1051" s="393"/>
      <c r="Q1051" s="143"/>
      <c r="R1051" s="381">
        <f t="shared" si="64"/>
        <v>17000</v>
      </c>
    </row>
    <row r="1052" spans="2:18">
      <c r="B1052" s="148">
        <f t="shared" si="67"/>
        <v>45</v>
      </c>
      <c r="C1052" s="141"/>
      <c r="D1052" s="141"/>
      <c r="E1052" s="145"/>
      <c r="F1052" s="167">
        <v>640</v>
      </c>
      <c r="G1052" s="225" t="s">
        <v>445</v>
      </c>
      <c r="H1052" s="404">
        <v>100</v>
      </c>
      <c r="I1052" s="143"/>
      <c r="J1052" s="393"/>
      <c r="K1052" s="143"/>
      <c r="L1052" s="151">
        <f t="shared" si="68"/>
        <v>100</v>
      </c>
      <c r="N1052" s="404"/>
      <c r="O1052" s="143"/>
      <c r="P1052" s="393"/>
      <c r="Q1052" s="143"/>
      <c r="R1052" s="303">
        <f t="shared" si="64"/>
        <v>100</v>
      </c>
    </row>
    <row r="1053" spans="2:18">
      <c r="B1053" s="148">
        <f t="shared" si="67"/>
        <v>46</v>
      </c>
      <c r="C1053" s="141"/>
      <c r="D1053" s="141"/>
      <c r="E1053" s="180"/>
      <c r="F1053" s="175"/>
      <c r="G1053" s="217"/>
      <c r="H1053" s="393"/>
      <c r="I1053" s="143"/>
      <c r="J1053" s="397"/>
      <c r="K1053" s="143"/>
      <c r="L1053" s="151"/>
      <c r="N1053" s="393"/>
      <c r="O1053" s="143"/>
      <c r="P1053" s="397"/>
      <c r="Q1053" s="143"/>
      <c r="R1053" s="151"/>
    </row>
    <row r="1054" spans="2:18">
      <c r="B1054" s="148">
        <f t="shared" si="67"/>
        <v>47</v>
      </c>
      <c r="C1054" s="141"/>
      <c r="D1054" s="141"/>
      <c r="E1054" s="180"/>
      <c r="F1054" s="145">
        <v>717</v>
      </c>
      <c r="G1054" s="239" t="s">
        <v>455</v>
      </c>
      <c r="H1054" s="393"/>
      <c r="I1054" s="143"/>
      <c r="J1054" s="397">
        <v>10000</v>
      </c>
      <c r="K1054" s="143"/>
      <c r="L1054" s="151">
        <f>H1054+J1054</f>
        <v>10000</v>
      </c>
      <c r="N1054" s="393"/>
      <c r="O1054" s="143"/>
      <c r="P1054" s="397">
        <v>-2000</v>
      </c>
      <c r="Q1054" s="143"/>
      <c r="R1054" s="381">
        <f t="shared" si="64"/>
        <v>8000</v>
      </c>
    </row>
    <row r="1055" spans="2:18">
      <c r="B1055" s="148">
        <f t="shared" si="67"/>
        <v>48</v>
      </c>
      <c r="C1055" s="141"/>
      <c r="D1055" s="141"/>
      <c r="E1055" s="145"/>
      <c r="F1055" s="175">
        <v>717</v>
      </c>
      <c r="G1055" s="239" t="s">
        <v>460</v>
      </c>
      <c r="H1055" s="393"/>
      <c r="I1055" s="143"/>
      <c r="J1055" s="393">
        <v>125989</v>
      </c>
      <c r="K1055" s="143"/>
      <c r="L1055" s="151">
        <f>H1055+J1055</f>
        <v>125989</v>
      </c>
      <c r="N1055" s="393"/>
      <c r="O1055" s="143"/>
      <c r="P1055" s="393"/>
      <c r="Q1055" s="143"/>
      <c r="R1055" s="381">
        <f t="shared" si="64"/>
        <v>125989</v>
      </c>
    </row>
    <row r="1056" spans="2:18">
      <c r="B1056" s="148">
        <f t="shared" si="67"/>
        <v>49</v>
      </c>
      <c r="C1056" s="141"/>
      <c r="D1056" s="141"/>
      <c r="E1056" s="145"/>
      <c r="F1056" s="175">
        <v>717</v>
      </c>
      <c r="G1056" s="239" t="s">
        <v>459</v>
      </c>
      <c r="H1056" s="393"/>
      <c r="I1056" s="143"/>
      <c r="J1056" s="393">
        <f>294696-117714</f>
        <v>176982</v>
      </c>
      <c r="K1056" s="143"/>
      <c r="L1056" s="151">
        <f>H1056+J1056</f>
        <v>176982</v>
      </c>
      <c r="N1056" s="393"/>
      <c r="O1056" s="143"/>
      <c r="P1056" s="393"/>
      <c r="Q1056" s="143"/>
      <c r="R1056" s="381">
        <f t="shared" si="64"/>
        <v>176982</v>
      </c>
    </row>
    <row r="1057" spans="2:18">
      <c r="B1057" s="148">
        <f t="shared" si="67"/>
        <v>50</v>
      </c>
      <c r="C1057" s="141"/>
      <c r="D1057" s="141"/>
      <c r="E1057" s="180"/>
      <c r="F1057" s="175">
        <v>716</v>
      </c>
      <c r="G1057" s="239" t="s">
        <v>458</v>
      </c>
      <c r="H1057" s="393"/>
      <c r="I1057" s="143"/>
      <c r="J1057" s="393">
        <v>7725</v>
      </c>
      <c r="K1057" s="143"/>
      <c r="L1057" s="151">
        <f>H1057+J1057</f>
        <v>7725</v>
      </c>
      <c r="N1057" s="393"/>
      <c r="O1057" s="143"/>
      <c r="P1057" s="393"/>
      <c r="Q1057" s="143"/>
      <c r="R1057" s="381">
        <f t="shared" si="64"/>
        <v>7725</v>
      </c>
    </row>
    <row r="1058" spans="2:18">
      <c r="B1058" s="148">
        <f t="shared" si="67"/>
        <v>51</v>
      </c>
      <c r="C1058" s="141"/>
      <c r="D1058" s="141"/>
      <c r="E1058" s="180"/>
      <c r="F1058" s="175">
        <v>717</v>
      </c>
      <c r="G1058" s="239" t="s">
        <v>458</v>
      </c>
      <c r="H1058" s="393"/>
      <c r="I1058" s="143"/>
      <c r="J1058" s="393">
        <v>14544</v>
      </c>
      <c r="K1058" s="143"/>
      <c r="L1058" s="151">
        <f>H1058+J1058</f>
        <v>14544</v>
      </c>
      <c r="N1058" s="393"/>
      <c r="O1058" s="143"/>
      <c r="P1058" s="393"/>
      <c r="Q1058" s="143"/>
      <c r="R1058" s="381">
        <f t="shared" si="64"/>
        <v>14544</v>
      </c>
    </row>
    <row r="1059" spans="2:18">
      <c r="B1059" s="148">
        <f t="shared" si="67"/>
        <v>52</v>
      </c>
      <c r="C1059" s="141"/>
      <c r="D1059" s="141"/>
      <c r="E1059" s="180"/>
      <c r="F1059" s="175"/>
      <c r="G1059" s="239"/>
      <c r="H1059" s="397"/>
      <c r="I1059" s="143"/>
      <c r="J1059" s="393"/>
      <c r="K1059" s="143"/>
      <c r="L1059" s="150"/>
      <c r="N1059" s="397"/>
      <c r="O1059" s="143"/>
      <c r="P1059" s="393"/>
      <c r="Q1059" s="143"/>
      <c r="R1059" s="150"/>
    </row>
    <row r="1060" spans="2:18">
      <c r="B1060" s="148">
        <f t="shared" si="67"/>
        <v>53</v>
      </c>
      <c r="C1060" s="141"/>
      <c r="D1060" s="223" t="s">
        <v>8</v>
      </c>
      <c r="E1060" s="242" t="s">
        <v>268</v>
      </c>
      <c r="F1060" s="243" t="s">
        <v>321</v>
      </c>
      <c r="G1060" s="244"/>
      <c r="H1060" s="421"/>
      <c r="I1060" s="21"/>
      <c r="J1060" s="424"/>
      <c r="K1060" s="21"/>
      <c r="L1060" s="234">
        <f>H1060+J1060</f>
        <v>0</v>
      </c>
      <c r="N1060" s="421"/>
      <c r="O1060" s="21"/>
      <c r="P1060" s="424"/>
      <c r="Q1060" s="21"/>
      <c r="R1060" s="234">
        <f t="shared" si="64"/>
        <v>0</v>
      </c>
    </row>
    <row r="1061" spans="2:18">
      <c r="B1061" s="148">
        <f t="shared" si="67"/>
        <v>54</v>
      </c>
      <c r="C1061" s="141"/>
      <c r="D1061" s="141"/>
      <c r="E1061" s="180"/>
      <c r="F1061" s="175"/>
      <c r="G1061" s="239"/>
      <c r="H1061" s="397"/>
      <c r="I1061" s="143"/>
      <c r="J1061" s="393"/>
      <c r="K1061" s="143"/>
      <c r="L1061" s="150"/>
      <c r="N1061" s="397"/>
      <c r="O1061" s="143"/>
      <c r="P1061" s="393"/>
      <c r="Q1061" s="143"/>
      <c r="R1061" s="150"/>
    </row>
    <row r="1062" spans="2:18" ht="15.75">
      <c r="B1062" s="148">
        <f t="shared" si="67"/>
        <v>55</v>
      </c>
      <c r="C1062" s="25">
        <v>4</v>
      </c>
      <c r="D1062" s="138" t="s">
        <v>502</v>
      </c>
      <c r="E1062" s="26"/>
      <c r="F1062" s="26"/>
      <c r="G1062" s="216"/>
      <c r="H1062" s="433">
        <f>H1063</f>
        <v>22650</v>
      </c>
      <c r="I1062" s="94"/>
      <c r="J1062" s="395">
        <f>J1073</f>
        <v>5817</v>
      </c>
      <c r="K1062" s="94"/>
      <c r="L1062" s="389">
        <f t="shared" ref="L1062:L1071" si="69">H1062+J1062</f>
        <v>28467</v>
      </c>
      <c r="N1062" s="433"/>
      <c r="O1062" s="94"/>
      <c r="P1062" s="395"/>
      <c r="Q1062" s="94"/>
      <c r="R1062" s="388">
        <f t="shared" si="64"/>
        <v>28467</v>
      </c>
    </row>
    <row r="1063" spans="2:18">
      <c r="B1063" s="148">
        <f t="shared" si="67"/>
        <v>56</v>
      </c>
      <c r="C1063" s="146"/>
      <c r="D1063" s="146"/>
      <c r="E1063" s="175" t="s">
        <v>268</v>
      </c>
      <c r="F1063" s="252" t="s">
        <v>507</v>
      </c>
      <c r="G1063" s="252"/>
      <c r="H1063" s="412">
        <f>H1064+H1065+H1066</f>
        <v>22650</v>
      </c>
      <c r="I1063" s="143"/>
      <c r="J1063" s="393"/>
      <c r="K1063" s="143"/>
      <c r="L1063" s="302">
        <f t="shared" si="69"/>
        <v>22650</v>
      </c>
      <c r="N1063" s="412"/>
      <c r="O1063" s="143"/>
      <c r="P1063" s="393"/>
      <c r="Q1063" s="143"/>
      <c r="R1063" s="302">
        <f t="shared" si="64"/>
        <v>22650</v>
      </c>
    </row>
    <row r="1064" spans="2:18">
      <c r="B1064" s="148">
        <f t="shared" si="67"/>
        <v>57</v>
      </c>
      <c r="C1064" s="160"/>
      <c r="D1064" s="160"/>
      <c r="E1064" s="167"/>
      <c r="F1064" s="167">
        <v>610</v>
      </c>
      <c r="G1064" s="225" t="s">
        <v>262</v>
      </c>
      <c r="H1064" s="404">
        <v>7000</v>
      </c>
      <c r="I1064" s="163"/>
      <c r="J1064" s="404"/>
      <c r="K1064" s="163"/>
      <c r="L1064" s="168">
        <f t="shared" si="69"/>
        <v>7000</v>
      </c>
      <c r="N1064" s="404"/>
      <c r="O1064" s="163"/>
      <c r="P1064" s="404"/>
      <c r="Q1064" s="163"/>
      <c r="R1064" s="303">
        <f t="shared" si="64"/>
        <v>7000</v>
      </c>
    </row>
    <row r="1065" spans="2:18">
      <c r="B1065" s="148">
        <f t="shared" si="67"/>
        <v>58</v>
      </c>
      <c r="C1065" s="141"/>
      <c r="D1065" s="141"/>
      <c r="E1065" s="145"/>
      <c r="F1065" s="167">
        <v>620</v>
      </c>
      <c r="G1065" s="225" t="s">
        <v>264</v>
      </c>
      <c r="H1065" s="404">
        <v>2800</v>
      </c>
      <c r="I1065" s="143"/>
      <c r="J1065" s="393"/>
      <c r="K1065" s="143"/>
      <c r="L1065" s="168">
        <f t="shared" si="69"/>
        <v>2800</v>
      </c>
      <c r="N1065" s="404"/>
      <c r="O1065" s="143"/>
      <c r="P1065" s="393"/>
      <c r="Q1065" s="143"/>
      <c r="R1065" s="303">
        <f t="shared" si="64"/>
        <v>2800</v>
      </c>
    </row>
    <row r="1066" spans="2:18">
      <c r="B1066" s="148">
        <f t="shared" si="67"/>
        <v>59</v>
      </c>
      <c r="C1066" s="141"/>
      <c r="D1066" s="141"/>
      <c r="E1066" s="145"/>
      <c r="F1066" s="167">
        <v>630</v>
      </c>
      <c r="G1066" s="225" t="s">
        <v>254</v>
      </c>
      <c r="H1066" s="404">
        <f>SUM(H1067:H1071)</f>
        <v>12850</v>
      </c>
      <c r="I1066" s="143"/>
      <c r="J1066" s="393"/>
      <c r="K1066" s="143"/>
      <c r="L1066" s="168">
        <f t="shared" si="69"/>
        <v>12850</v>
      </c>
      <c r="N1066" s="404"/>
      <c r="O1066" s="143"/>
      <c r="P1066" s="393"/>
      <c r="Q1066" s="143"/>
      <c r="R1066" s="303">
        <f t="shared" si="64"/>
        <v>12850</v>
      </c>
    </row>
    <row r="1067" spans="2:18">
      <c r="B1067" s="148">
        <f t="shared" si="67"/>
        <v>60</v>
      </c>
      <c r="C1067" s="141"/>
      <c r="D1067" s="141"/>
      <c r="E1067" s="145"/>
      <c r="F1067" s="145">
        <v>633</v>
      </c>
      <c r="G1067" s="217" t="s">
        <v>251</v>
      </c>
      <c r="H1067" s="393">
        <v>8000</v>
      </c>
      <c r="I1067" s="143"/>
      <c r="J1067" s="393"/>
      <c r="K1067" s="143"/>
      <c r="L1067" s="151">
        <f t="shared" si="69"/>
        <v>8000</v>
      </c>
      <c r="N1067" s="393"/>
      <c r="O1067" s="143"/>
      <c r="P1067" s="393"/>
      <c r="Q1067" s="143"/>
      <c r="R1067" s="381">
        <f t="shared" si="64"/>
        <v>8000</v>
      </c>
    </row>
    <row r="1068" spans="2:18">
      <c r="B1068" s="148">
        <f t="shared" si="67"/>
        <v>61</v>
      </c>
      <c r="C1068" s="141"/>
      <c r="D1068" s="141"/>
      <c r="E1068" s="145"/>
      <c r="F1068" s="145">
        <v>634</v>
      </c>
      <c r="G1068" s="217" t="s">
        <v>265</v>
      </c>
      <c r="H1068" s="393">
        <v>800</v>
      </c>
      <c r="I1068" s="143"/>
      <c r="J1068" s="393"/>
      <c r="K1068" s="143"/>
      <c r="L1068" s="151">
        <f t="shared" si="69"/>
        <v>800</v>
      </c>
      <c r="N1068" s="393"/>
      <c r="O1068" s="143"/>
      <c r="P1068" s="393"/>
      <c r="Q1068" s="143"/>
      <c r="R1068" s="381">
        <f t="shared" si="64"/>
        <v>800</v>
      </c>
    </row>
    <row r="1069" spans="2:18">
      <c r="B1069" s="148">
        <f>B1068+1</f>
        <v>62</v>
      </c>
      <c r="C1069" s="141"/>
      <c r="D1069" s="141"/>
      <c r="E1069" s="145"/>
      <c r="F1069" s="145">
        <v>635</v>
      </c>
      <c r="G1069" s="217" t="s">
        <v>266</v>
      </c>
      <c r="H1069" s="393">
        <v>1000</v>
      </c>
      <c r="I1069" s="143"/>
      <c r="J1069" s="393"/>
      <c r="K1069" s="143"/>
      <c r="L1069" s="151">
        <f t="shared" si="69"/>
        <v>1000</v>
      </c>
      <c r="N1069" s="393"/>
      <c r="O1069" s="143"/>
      <c r="P1069" s="393"/>
      <c r="Q1069" s="143"/>
      <c r="R1069" s="381">
        <f t="shared" si="64"/>
        <v>1000</v>
      </c>
    </row>
    <row r="1070" spans="2:18">
      <c r="B1070" s="148">
        <f>B1069+1</f>
        <v>63</v>
      </c>
      <c r="C1070" s="141"/>
      <c r="D1070" s="141"/>
      <c r="E1070" s="145"/>
      <c r="F1070" s="145">
        <v>636</v>
      </c>
      <c r="G1070" s="217" t="s">
        <v>366</v>
      </c>
      <c r="H1070" s="393">
        <v>50</v>
      </c>
      <c r="I1070" s="143"/>
      <c r="J1070" s="393"/>
      <c r="K1070" s="143"/>
      <c r="L1070" s="151">
        <f t="shared" si="69"/>
        <v>50</v>
      </c>
      <c r="N1070" s="393"/>
      <c r="O1070" s="143"/>
      <c r="P1070" s="393"/>
      <c r="Q1070" s="143"/>
      <c r="R1070" s="381">
        <f t="shared" si="64"/>
        <v>50</v>
      </c>
    </row>
    <row r="1071" spans="2:18">
      <c r="B1071" s="148">
        <f>B1070+1</f>
        <v>64</v>
      </c>
      <c r="C1071" s="141"/>
      <c r="D1071" s="141"/>
      <c r="E1071" s="145"/>
      <c r="F1071" s="145">
        <v>637</v>
      </c>
      <c r="G1071" s="217" t="s">
        <v>252</v>
      </c>
      <c r="H1071" s="393">
        <v>3000</v>
      </c>
      <c r="I1071" s="143"/>
      <c r="J1071" s="393"/>
      <c r="K1071" s="143"/>
      <c r="L1071" s="151">
        <f t="shared" si="69"/>
        <v>3000</v>
      </c>
      <c r="N1071" s="393"/>
      <c r="O1071" s="143"/>
      <c r="P1071" s="393"/>
      <c r="Q1071" s="143"/>
      <c r="R1071" s="381">
        <f t="shared" si="64"/>
        <v>3000</v>
      </c>
    </row>
    <row r="1072" spans="2:18">
      <c r="B1072" s="148">
        <f>B1071+1</f>
        <v>65</v>
      </c>
      <c r="C1072" s="141"/>
      <c r="D1072" s="141"/>
      <c r="E1072" s="175"/>
      <c r="F1072" s="145"/>
      <c r="G1072" s="225"/>
      <c r="H1072" s="393"/>
      <c r="I1072" s="143"/>
      <c r="J1072" s="393"/>
      <c r="K1072" s="143"/>
      <c r="L1072" s="151"/>
      <c r="N1072" s="393"/>
      <c r="O1072" s="143"/>
      <c r="P1072" s="393"/>
      <c r="Q1072" s="143"/>
      <c r="R1072" s="381"/>
    </row>
    <row r="1073" spans="2:18" ht="13.5" thickBot="1">
      <c r="B1073" s="149">
        <f>B1072+1</f>
        <v>66</v>
      </c>
      <c r="C1073" s="153"/>
      <c r="D1073" s="153"/>
      <c r="E1073" s="245" t="s">
        <v>268</v>
      </c>
      <c r="F1073" s="154">
        <v>717</v>
      </c>
      <c r="G1073" s="269" t="s">
        <v>624</v>
      </c>
      <c r="H1073" s="402"/>
      <c r="I1073" s="155"/>
      <c r="J1073" s="402">
        <v>5817</v>
      </c>
      <c r="K1073" s="155"/>
      <c r="L1073" s="156">
        <f>H1073+J1073</f>
        <v>5817</v>
      </c>
      <c r="N1073" s="402"/>
      <c r="O1073" s="155"/>
      <c r="P1073" s="402"/>
      <c r="Q1073" s="155"/>
      <c r="R1073" s="381">
        <f t="shared" si="64"/>
        <v>5817</v>
      </c>
    </row>
    <row r="1087" spans="2:18" ht="27.75" thickBot="1">
      <c r="B1087" s="277" t="s">
        <v>165</v>
      </c>
      <c r="C1087" s="277"/>
      <c r="D1087" s="277"/>
      <c r="E1087" s="277"/>
      <c r="F1087" s="277"/>
      <c r="G1087" s="277"/>
      <c r="H1087" s="277"/>
      <c r="I1087" s="277"/>
      <c r="J1087" s="277"/>
      <c r="K1087" s="277"/>
      <c r="L1087" s="277"/>
    </row>
    <row r="1088" spans="2:18" ht="15" thickBot="1">
      <c r="B1088" s="882" t="s">
        <v>540</v>
      </c>
      <c r="C1088" s="883"/>
      <c r="D1088" s="883"/>
      <c r="E1088" s="883"/>
      <c r="F1088" s="883"/>
      <c r="G1088" s="883"/>
      <c r="H1088" s="883"/>
      <c r="I1088" s="883"/>
      <c r="J1088" s="883"/>
      <c r="K1088" s="131"/>
      <c r="L1088" s="884" t="s">
        <v>732</v>
      </c>
      <c r="N1088" s="873" t="s">
        <v>767</v>
      </c>
      <c r="O1088" s="739"/>
      <c r="P1088" s="876" t="s">
        <v>768</v>
      </c>
      <c r="Q1088" s="740"/>
      <c r="R1088" s="879" t="s">
        <v>769</v>
      </c>
    </row>
    <row r="1089" spans="2:20" ht="15" thickTop="1">
      <c r="B1089" s="24"/>
      <c r="C1089" s="887" t="s">
        <v>513</v>
      </c>
      <c r="D1089" s="887" t="s">
        <v>512</v>
      </c>
      <c r="E1089" s="887" t="s">
        <v>510</v>
      </c>
      <c r="F1089" s="887" t="s">
        <v>511</v>
      </c>
      <c r="G1089" s="368" t="s">
        <v>3</v>
      </c>
      <c r="H1089" s="893" t="s">
        <v>730</v>
      </c>
      <c r="I1089" s="84"/>
      <c r="J1089" s="895" t="s">
        <v>731</v>
      </c>
      <c r="K1089" s="84"/>
      <c r="L1089" s="885"/>
      <c r="N1089" s="874"/>
      <c r="O1089" s="739"/>
      <c r="P1089" s="877"/>
      <c r="Q1089" s="740"/>
      <c r="R1089" s="880"/>
    </row>
    <row r="1090" spans="2:20" ht="42" customHeight="1" thickBot="1">
      <c r="B1090" s="27"/>
      <c r="C1090" s="888"/>
      <c r="D1090" s="888"/>
      <c r="E1090" s="888"/>
      <c r="F1090" s="888"/>
      <c r="G1090" s="214"/>
      <c r="H1090" s="894"/>
      <c r="I1090" s="84"/>
      <c r="J1090" s="896"/>
      <c r="K1090" s="84"/>
      <c r="L1090" s="886"/>
      <c r="N1090" s="875"/>
      <c r="O1090" s="739"/>
      <c r="P1090" s="878"/>
      <c r="Q1090" s="740"/>
      <c r="R1090" s="881"/>
    </row>
    <row r="1091" spans="2:20" ht="19.5" thickTop="1" thickBot="1">
      <c r="B1091" s="148">
        <v>1</v>
      </c>
      <c r="C1091" s="136" t="s">
        <v>227</v>
      </c>
      <c r="D1091" s="116"/>
      <c r="E1091" s="116"/>
      <c r="F1091" s="116"/>
      <c r="G1091" s="215"/>
      <c r="H1091" s="676">
        <f>H1092+H1107+H1122+H1140</f>
        <v>294800</v>
      </c>
      <c r="I1091" s="118"/>
      <c r="J1091" s="687">
        <f>J1092+J1122+J1107+J1140</f>
        <v>51088</v>
      </c>
      <c r="K1091" s="118"/>
      <c r="L1091" s="387">
        <f t="shared" ref="L1091:L1104" si="70">H1091+J1091</f>
        <v>345888</v>
      </c>
      <c r="N1091" s="741">
        <f>N1092+N1107+N1122+N1140</f>
        <v>19350</v>
      </c>
      <c r="O1091" s="278"/>
      <c r="P1091" s="742"/>
      <c r="R1091" s="743">
        <f>H1091+J1091+N1091+P1091</f>
        <v>365238</v>
      </c>
    </row>
    <row r="1092" spans="2:20" ht="16.5" thickTop="1">
      <c r="B1092" s="148">
        <f>B1091+1</f>
        <v>2</v>
      </c>
      <c r="C1092" s="25">
        <v>1</v>
      </c>
      <c r="D1092" s="138" t="s">
        <v>331</v>
      </c>
      <c r="E1092" s="26"/>
      <c r="F1092" s="26"/>
      <c r="G1092" s="216"/>
      <c r="H1092" s="677">
        <f>H1093+H1094</f>
        <v>80000</v>
      </c>
      <c r="I1092" s="94"/>
      <c r="J1092" s="688">
        <f>J1093+J1094</f>
        <v>0</v>
      </c>
      <c r="K1092" s="94"/>
      <c r="L1092" s="388">
        <f t="shared" si="70"/>
        <v>80000</v>
      </c>
      <c r="N1092" s="677">
        <f>N1093+N1094</f>
        <v>3000</v>
      </c>
      <c r="O1092" s="94"/>
      <c r="P1092" s="688"/>
      <c r="Q1092" s="94"/>
      <c r="R1092" s="388">
        <f t="shared" ref="R1092:R1140" si="71">H1092+J1092+N1092+P1092</f>
        <v>83000</v>
      </c>
      <c r="T1092" s="15"/>
    </row>
    <row r="1093" spans="2:20">
      <c r="B1093" s="148">
        <f>B1092+1</f>
        <v>3</v>
      </c>
      <c r="C1093" s="141"/>
      <c r="D1093" s="142"/>
      <c r="E1093" s="142" t="s">
        <v>271</v>
      </c>
      <c r="F1093" s="142" t="s">
        <v>220</v>
      </c>
      <c r="G1093" s="217" t="s">
        <v>298</v>
      </c>
      <c r="H1093" s="678">
        <v>25000</v>
      </c>
      <c r="I1093" s="143"/>
      <c r="J1093" s="689"/>
      <c r="K1093" s="143"/>
      <c r="L1093" s="150">
        <f t="shared" si="70"/>
        <v>25000</v>
      </c>
      <c r="N1093" s="678"/>
      <c r="O1093" s="143"/>
      <c r="P1093" s="689"/>
      <c r="Q1093" s="143"/>
      <c r="R1093" s="150">
        <f t="shared" si="71"/>
        <v>25000</v>
      </c>
      <c r="T1093" s="15"/>
    </row>
    <row r="1094" spans="2:20">
      <c r="B1094" s="148">
        <f>B1093+1</f>
        <v>4</v>
      </c>
      <c r="C1094" s="141"/>
      <c r="D1094" s="142"/>
      <c r="E1094" s="142" t="s">
        <v>271</v>
      </c>
      <c r="F1094" s="675" t="s">
        <v>220</v>
      </c>
      <c r="G1094" s="511" t="s">
        <v>467</v>
      </c>
      <c r="H1094" s="679">
        <f>SUM(H1095:H1106)</f>
        <v>55000</v>
      </c>
      <c r="I1094" s="143"/>
      <c r="J1094" s="689"/>
      <c r="K1094" s="143"/>
      <c r="L1094" s="150">
        <f t="shared" si="70"/>
        <v>55000</v>
      </c>
      <c r="N1094" s="679">
        <f>SUM(N1095:N1106)</f>
        <v>3000</v>
      </c>
      <c r="O1094" s="143"/>
      <c r="P1094" s="689"/>
      <c r="Q1094" s="143"/>
      <c r="R1094" s="150">
        <f t="shared" si="71"/>
        <v>58000</v>
      </c>
    </row>
    <row r="1095" spans="2:20">
      <c r="B1095" s="148">
        <f t="shared" ref="B1095:B1140" si="72">B1094+1</f>
        <v>5</v>
      </c>
      <c r="C1095" s="141"/>
      <c r="D1095" s="142"/>
      <c r="E1095" s="142"/>
      <c r="F1095" s="510"/>
      <c r="G1095" s="542" t="s">
        <v>628</v>
      </c>
      <c r="H1095" s="680">
        <v>15000</v>
      </c>
      <c r="I1095" s="512"/>
      <c r="J1095" s="513"/>
      <c r="K1095" s="512"/>
      <c r="L1095" s="513">
        <f t="shared" si="70"/>
        <v>15000</v>
      </c>
      <c r="N1095" s="680"/>
      <c r="O1095" s="512"/>
      <c r="P1095" s="513"/>
      <c r="Q1095" s="512"/>
      <c r="R1095" s="150">
        <f t="shared" si="71"/>
        <v>15000</v>
      </c>
    </row>
    <row r="1096" spans="2:20">
      <c r="B1096" s="148">
        <f t="shared" si="72"/>
        <v>6</v>
      </c>
      <c r="C1096" s="141"/>
      <c r="D1096" s="142"/>
      <c r="E1096" s="142"/>
      <c r="F1096" s="510"/>
      <c r="G1096" s="542" t="s">
        <v>629</v>
      </c>
      <c r="H1096" s="680">
        <v>10000</v>
      </c>
      <c r="I1096" s="512"/>
      <c r="J1096" s="513"/>
      <c r="K1096" s="512"/>
      <c r="L1096" s="513">
        <f t="shared" si="70"/>
        <v>10000</v>
      </c>
      <c r="N1096" s="680"/>
      <c r="O1096" s="512"/>
      <c r="P1096" s="513"/>
      <c r="Q1096" s="512"/>
      <c r="R1096" s="150">
        <f t="shared" si="71"/>
        <v>10000</v>
      </c>
    </row>
    <row r="1097" spans="2:20">
      <c r="B1097" s="148">
        <f t="shared" si="72"/>
        <v>7</v>
      </c>
      <c r="C1097" s="141"/>
      <c r="D1097" s="142"/>
      <c r="E1097" s="142"/>
      <c r="F1097" s="510"/>
      <c r="G1097" s="542" t="s">
        <v>630</v>
      </c>
      <c r="H1097" s="680">
        <f>500+500</f>
        <v>1000</v>
      </c>
      <c r="I1097" s="512"/>
      <c r="J1097" s="513"/>
      <c r="K1097" s="512"/>
      <c r="L1097" s="513">
        <f t="shared" si="70"/>
        <v>1000</v>
      </c>
      <c r="N1097" s="680"/>
      <c r="O1097" s="512"/>
      <c r="P1097" s="513"/>
      <c r="Q1097" s="512"/>
      <c r="R1097" s="150">
        <f t="shared" si="71"/>
        <v>1000</v>
      </c>
    </row>
    <row r="1098" spans="2:20" ht="22.5">
      <c r="B1098" s="148">
        <f t="shared" si="72"/>
        <v>8</v>
      </c>
      <c r="C1098" s="141"/>
      <c r="D1098" s="142"/>
      <c r="E1098" s="142"/>
      <c r="F1098" s="510"/>
      <c r="G1098" s="542" t="s">
        <v>635</v>
      </c>
      <c r="H1098" s="680">
        <v>1500</v>
      </c>
      <c r="I1098" s="512"/>
      <c r="J1098" s="513"/>
      <c r="K1098" s="512"/>
      <c r="L1098" s="513">
        <f t="shared" si="70"/>
        <v>1500</v>
      </c>
      <c r="N1098" s="680"/>
      <c r="O1098" s="512"/>
      <c r="P1098" s="513"/>
      <c r="Q1098" s="512"/>
      <c r="R1098" s="150">
        <f t="shared" si="71"/>
        <v>1500</v>
      </c>
    </row>
    <row r="1099" spans="2:20" ht="22.5">
      <c r="B1099" s="148">
        <f t="shared" si="72"/>
        <v>9</v>
      </c>
      <c r="C1099" s="141"/>
      <c r="D1099" s="142"/>
      <c r="E1099" s="142"/>
      <c r="F1099" s="510"/>
      <c r="G1099" s="542" t="s">
        <v>631</v>
      </c>
      <c r="H1099" s="680">
        <v>12000</v>
      </c>
      <c r="I1099" s="512"/>
      <c r="J1099" s="513"/>
      <c r="K1099" s="512"/>
      <c r="L1099" s="513">
        <f t="shared" si="70"/>
        <v>12000</v>
      </c>
      <c r="N1099" s="680"/>
      <c r="O1099" s="512"/>
      <c r="P1099" s="513"/>
      <c r="Q1099" s="512"/>
      <c r="R1099" s="150">
        <f t="shared" si="71"/>
        <v>12000</v>
      </c>
    </row>
    <row r="1100" spans="2:20" ht="22.5">
      <c r="B1100" s="148">
        <f t="shared" si="72"/>
        <v>10</v>
      </c>
      <c r="C1100" s="141"/>
      <c r="D1100" s="201"/>
      <c r="E1100" s="142"/>
      <c r="F1100" s="510"/>
      <c r="G1100" s="542" t="s">
        <v>719</v>
      </c>
      <c r="H1100" s="680">
        <f>2000+1500</f>
        <v>3500</v>
      </c>
      <c r="I1100" s="512"/>
      <c r="J1100" s="513"/>
      <c r="K1100" s="512"/>
      <c r="L1100" s="513">
        <f t="shared" si="70"/>
        <v>3500</v>
      </c>
      <c r="N1100" s="680"/>
      <c r="O1100" s="512"/>
      <c r="P1100" s="513"/>
      <c r="Q1100" s="512"/>
      <c r="R1100" s="150">
        <f t="shared" si="71"/>
        <v>3500</v>
      </c>
    </row>
    <row r="1101" spans="2:20">
      <c r="B1101" s="148">
        <f t="shared" si="72"/>
        <v>11</v>
      </c>
      <c r="C1101" s="141"/>
      <c r="D1101" s="201"/>
      <c r="E1101" s="142"/>
      <c r="F1101" s="510"/>
      <c r="G1101" s="542" t="s">
        <v>632</v>
      </c>
      <c r="H1101" s="680">
        <f>500+1500</f>
        <v>2000</v>
      </c>
      <c r="I1101" s="512"/>
      <c r="J1101" s="513"/>
      <c r="K1101" s="512"/>
      <c r="L1101" s="513">
        <f t="shared" si="70"/>
        <v>2000</v>
      </c>
      <c r="N1101" s="680"/>
      <c r="O1101" s="512"/>
      <c r="P1101" s="513"/>
      <c r="Q1101" s="512"/>
      <c r="R1101" s="150">
        <f t="shared" si="71"/>
        <v>2000</v>
      </c>
    </row>
    <row r="1102" spans="2:20">
      <c r="B1102" s="148">
        <f t="shared" si="72"/>
        <v>12</v>
      </c>
      <c r="C1102" s="141"/>
      <c r="D1102" s="201"/>
      <c r="E1102" s="142"/>
      <c r="F1102" s="510"/>
      <c r="G1102" s="542" t="s">
        <v>633</v>
      </c>
      <c r="H1102" s="680">
        <v>1000</v>
      </c>
      <c r="I1102" s="512"/>
      <c r="J1102" s="513"/>
      <c r="K1102" s="512"/>
      <c r="L1102" s="513">
        <f t="shared" si="70"/>
        <v>1000</v>
      </c>
      <c r="N1102" s="680"/>
      <c r="O1102" s="512"/>
      <c r="P1102" s="513"/>
      <c r="Q1102" s="512"/>
      <c r="R1102" s="150">
        <f t="shared" si="71"/>
        <v>1000</v>
      </c>
    </row>
    <row r="1103" spans="2:20" ht="22.5">
      <c r="B1103" s="148">
        <f t="shared" si="72"/>
        <v>13</v>
      </c>
      <c r="C1103" s="141"/>
      <c r="D1103" s="201"/>
      <c r="E1103" s="142"/>
      <c r="F1103" s="510"/>
      <c r="G1103" s="542" t="s">
        <v>634</v>
      </c>
      <c r="H1103" s="680">
        <f>1000+2000</f>
        <v>3000</v>
      </c>
      <c r="I1103" s="512"/>
      <c r="J1103" s="513"/>
      <c r="K1103" s="512"/>
      <c r="L1103" s="513">
        <f t="shared" si="70"/>
        <v>3000</v>
      </c>
      <c r="N1103" s="680"/>
      <c r="O1103" s="512"/>
      <c r="P1103" s="513"/>
      <c r="Q1103" s="512"/>
      <c r="R1103" s="150">
        <f t="shared" si="71"/>
        <v>3000</v>
      </c>
    </row>
    <row r="1104" spans="2:20">
      <c r="B1104" s="148">
        <f t="shared" si="72"/>
        <v>14</v>
      </c>
      <c r="C1104" s="141"/>
      <c r="D1104" s="201"/>
      <c r="E1104" s="142"/>
      <c r="F1104" s="510"/>
      <c r="G1104" s="542" t="s">
        <v>636</v>
      </c>
      <c r="H1104" s="681">
        <f>2500+500</f>
        <v>3000</v>
      </c>
      <c r="I1104" s="143"/>
      <c r="J1104" s="690"/>
      <c r="K1104" s="143"/>
      <c r="L1104" s="150">
        <f t="shared" si="70"/>
        <v>3000</v>
      </c>
      <c r="N1104" s="681"/>
      <c r="O1104" s="143"/>
      <c r="P1104" s="690"/>
      <c r="Q1104" s="143"/>
      <c r="R1104" s="150">
        <f t="shared" si="71"/>
        <v>3000</v>
      </c>
    </row>
    <row r="1105" spans="2:18">
      <c r="B1105" s="148">
        <f t="shared" si="72"/>
        <v>15</v>
      </c>
      <c r="C1105" s="141"/>
      <c r="D1105" s="201"/>
      <c r="E1105" s="142"/>
      <c r="F1105" s="510"/>
      <c r="G1105" s="542" t="s">
        <v>789</v>
      </c>
      <c r="H1105" s="682"/>
      <c r="I1105" s="143"/>
      <c r="J1105" s="691"/>
      <c r="K1105" s="143"/>
      <c r="L1105" s="150"/>
      <c r="N1105" s="681">
        <v>3000</v>
      </c>
      <c r="O1105" s="143"/>
      <c r="P1105" s="691"/>
      <c r="Q1105" s="143"/>
      <c r="R1105" s="150">
        <f t="shared" si="71"/>
        <v>3000</v>
      </c>
    </row>
    <row r="1106" spans="2:18">
      <c r="B1106" s="148">
        <f t="shared" si="72"/>
        <v>16</v>
      </c>
      <c r="C1106" s="141"/>
      <c r="D1106" s="201"/>
      <c r="E1106" s="142"/>
      <c r="F1106" s="510"/>
      <c r="G1106" s="542" t="s">
        <v>736</v>
      </c>
      <c r="H1106" s="682">
        <v>3000</v>
      </c>
      <c r="I1106" s="143"/>
      <c r="J1106" s="691"/>
      <c r="K1106" s="143"/>
      <c r="L1106" s="150"/>
      <c r="N1106" s="682"/>
      <c r="O1106" s="143"/>
      <c r="P1106" s="691"/>
      <c r="Q1106" s="143"/>
      <c r="R1106" s="150">
        <f t="shared" si="71"/>
        <v>3000</v>
      </c>
    </row>
    <row r="1107" spans="2:18" ht="15.75">
      <c r="B1107" s="148">
        <f t="shared" si="72"/>
        <v>17</v>
      </c>
      <c r="C1107" s="25">
        <v>2</v>
      </c>
      <c r="D1107" s="138" t="s">
        <v>330</v>
      </c>
      <c r="E1107" s="26"/>
      <c r="F1107" s="26"/>
      <c r="G1107" s="216"/>
      <c r="H1107" s="683">
        <f>H1108+H1118</f>
        <v>42000</v>
      </c>
      <c r="I1107" s="94"/>
      <c r="J1107" s="692">
        <f>SUM(J1120:J1121)</f>
        <v>24768</v>
      </c>
      <c r="K1107" s="94"/>
      <c r="L1107" s="389">
        <f t="shared" ref="L1107:L1127" si="73">H1107+J1107</f>
        <v>66768</v>
      </c>
      <c r="N1107" s="683">
        <f>N1108+N1118</f>
        <v>4000</v>
      </c>
      <c r="O1107" s="94"/>
      <c r="P1107" s="692"/>
      <c r="Q1107" s="94"/>
      <c r="R1107" s="388">
        <f t="shared" si="71"/>
        <v>70768</v>
      </c>
    </row>
    <row r="1108" spans="2:18">
      <c r="B1108" s="148">
        <f t="shared" si="72"/>
        <v>18</v>
      </c>
      <c r="C1108" s="141"/>
      <c r="D1108" s="141"/>
      <c r="E1108" s="142" t="s">
        <v>271</v>
      </c>
      <c r="F1108" s="142" t="s">
        <v>219</v>
      </c>
      <c r="G1108" s="217" t="s">
        <v>325</v>
      </c>
      <c r="H1108" s="679">
        <f>SUM(H1109:H1117)</f>
        <v>41000</v>
      </c>
      <c r="I1108" s="143"/>
      <c r="J1108" s="690"/>
      <c r="K1108" s="143"/>
      <c r="L1108" s="151">
        <f t="shared" si="73"/>
        <v>41000</v>
      </c>
      <c r="N1108" s="679">
        <f>SUM(N1109:N1117)</f>
        <v>4000</v>
      </c>
      <c r="O1108" s="143"/>
      <c r="P1108" s="690"/>
      <c r="Q1108" s="143"/>
      <c r="R1108" s="150">
        <f t="shared" si="71"/>
        <v>45000</v>
      </c>
    </row>
    <row r="1109" spans="2:18">
      <c r="B1109" s="148">
        <f t="shared" si="72"/>
        <v>19</v>
      </c>
      <c r="C1109" s="141"/>
      <c r="D1109" s="142"/>
      <c r="E1109" s="142"/>
      <c r="F1109" s="142"/>
      <c r="G1109" s="217" t="s">
        <v>326</v>
      </c>
      <c r="H1109" s="678">
        <v>7000</v>
      </c>
      <c r="I1109" s="143"/>
      <c r="J1109" s="689"/>
      <c r="K1109" s="143"/>
      <c r="L1109" s="150">
        <f t="shared" si="73"/>
        <v>7000</v>
      </c>
      <c r="N1109" s="678"/>
      <c r="O1109" s="143"/>
      <c r="P1109" s="689"/>
      <c r="Q1109" s="143"/>
      <c r="R1109" s="150">
        <f t="shared" si="71"/>
        <v>7000</v>
      </c>
    </row>
    <row r="1110" spans="2:18">
      <c r="B1110" s="148">
        <f t="shared" si="72"/>
        <v>20</v>
      </c>
      <c r="C1110" s="141"/>
      <c r="D1110" s="142"/>
      <c r="E1110" s="142"/>
      <c r="F1110" s="142"/>
      <c r="G1110" s="217" t="s">
        <v>327</v>
      </c>
      <c r="H1110" s="678">
        <v>3000</v>
      </c>
      <c r="I1110" s="143"/>
      <c r="J1110" s="689"/>
      <c r="K1110" s="143"/>
      <c r="L1110" s="150">
        <f t="shared" si="73"/>
        <v>3000</v>
      </c>
      <c r="N1110" s="678"/>
      <c r="O1110" s="143"/>
      <c r="P1110" s="689"/>
      <c r="Q1110" s="143"/>
      <c r="R1110" s="150">
        <f t="shared" si="71"/>
        <v>3000</v>
      </c>
    </row>
    <row r="1111" spans="2:18">
      <c r="B1111" s="148">
        <f t="shared" si="72"/>
        <v>21</v>
      </c>
      <c r="C1111" s="141"/>
      <c r="D1111" s="142"/>
      <c r="E1111" s="142"/>
      <c r="F1111" s="142"/>
      <c r="G1111" s="217" t="s">
        <v>328</v>
      </c>
      <c r="H1111" s="679">
        <v>10000</v>
      </c>
      <c r="I1111" s="143"/>
      <c r="J1111" s="689"/>
      <c r="K1111" s="143"/>
      <c r="L1111" s="150">
        <f t="shared" si="73"/>
        <v>10000</v>
      </c>
      <c r="N1111" s="679"/>
      <c r="O1111" s="143"/>
      <c r="P1111" s="689"/>
      <c r="Q1111" s="143"/>
      <c r="R1111" s="150">
        <f t="shared" si="71"/>
        <v>10000</v>
      </c>
    </row>
    <row r="1112" spans="2:18">
      <c r="B1112" s="148">
        <f t="shared" si="72"/>
        <v>22</v>
      </c>
      <c r="C1112" s="141"/>
      <c r="D1112" s="142"/>
      <c r="E1112" s="142"/>
      <c r="F1112" s="142"/>
      <c r="G1112" s="217" t="s">
        <v>664</v>
      </c>
      <c r="H1112" s="678">
        <v>1000</v>
      </c>
      <c r="I1112" s="143"/>
      <c r="J1112" s="689"/>
      <c r="K1112" s="143"/>
      <c r="L1112" s="150">
        <f t="shared" si="73"/>
        <v>1000</v>
      </c>
      <c r="N1112" s="678"/>
      <c r="O1112" s="143"/>
      <c r="P1112" s="689"/>
      <c r="Q1112" s="143"/>
      <c r="R1112" s="150">
        <f t="shared" si="71"/>
        <v>1000</v>
      </c>
    </row>
    <row r="1113" spans="2:18">
      <c r="B1113" s="148">
        <f t="shared" si="72"/>
        <v>23</v>
      </c>
      <c r="C1113" s="141"/>
      <c r="D1113" s="142"/>
      <c r="E1113" s="142"/>
      <c r="F1113" s="142"/>
      <c r="G1113" s="217" t="s">
        <v>665</v>
      </c>
      <c r="H1113" s="678">
        <v>1000</v>
      </c>
      <c r="I1113" s="143"/>
      <c r="J1113" s="689"/>
      <c r="K1113" s="143"/>
      <c r="L1113" s="150">
        <f t="shared" si="73"/>
        <v>1000</v>
      </c>
      <c r="N1113" s="678"/>
      <c r="O1113" s="143"/>
      <c r="P1113" s="689"/>
      <c r="Q1113" s="143"/>
      <c r="R1113" s="150">
        <f t="shared" si="71"/>
        <v>1000</v>
      </c>
    </row>
    <row r="1114" spans="2:18">
      <c r="B1114" s="148">
        <f t="shared" si="72"/>
        <v>24</v>
      </c>
      <c r="C1114" s="141"/>
      <c r="D1114" s="142"/>
      <c r="E1114" s="142"/>
      <c r="F1114" s="142"/>
      <c r="G1114" s="217" t="s">
        <v>569</v>
      </c>
      <c r="H1114" s="678">
        <v>2000</v>
      </c>
      <c r="I1114" s="143"/>
      <c r="J1114" s="689"/>
      <c r="K1114" s="143"/>
      <c r="L1114" s="150">
        <f t="shared" si="73"/>
        <v>2000</v>
      </c>
      <c r="N1114" s="678"/>
      <c r="O1114" s="143"/>
      <c r="P1114" s="689"/>
      <c r="Q1114" s="143"/>
      <c r="R1114" s="150">
        <f t="shared" si="71"/>
        <v>2000</v>
      </c>
    </row>
    <row r="1115" spans="2:18">
      <c r="B1115" s="148">
        <f t="shared" si="72"/>
        <v>25</v>
      </c>
      <c r="C1115" s="141"/>
      <c r="D1115" s="142"/>
      <c r="E1115" s="142"/>
      <c r="F1115" s="142"/>
      <c r="G1115" s="217" t="s">
        <v>570</v>
      </c>
      <c r="H1115" s="678">
        <v>10000</v>
      </c>
      <c r="I1115" s="143"/>
      <c r="J1115" s="689"/>
      <c r="K1115" s="143"/>
      <c r="L1115" s="150">
        <f t="shared" si="73"/>
        <v>10000</v>
      </c>
      <c r="N1115" s="678">
        <v>4000</v>
      </c>
      <c r="O1115" s="143"/>
      <c r="P1115" s="689"/>
      <c r="Q1115" s="143"/>
      <c r="R1115" s="150">
        <f t="shared" si="71"/>
        <v>14000</v>
      </c>
    </row>
    <row r="1116" spans="2:18">
      <c r="B1116" s="148">
        <f t="shared" si="72"/>
        <v>26</v>
      </c>
      <c r="C1116" s="141"/>
      <c r="D1116" s="142"/>
      <c r="E1116" s="142"/>
      <c r="F1116" s="142"/>
      <c r="G1116" s="217" t="s">
        <v>571</v>
      </c>
      <c r="H1116" s="678">
        <v>1000</v>
      </c>
      <c r="I1116" s="143"/>
      <c r="J1116" s="689"/>
      <c r="K1116" s="143"/>
      <c r="L1116" s="150">
        <f t="shared" si="73"/>
        <v>1000</v>
      </c>
      <c r="N1116" s="678"/>
      <c r="O1116" s="143"/>
      <c r="P1116" s="689"/>
      <c r="Q1116" s="143"/>
      <c r="R1116" s="150">
        <f t="shared" si="71"/>
        <v>1000</v>
      </c>
    </row>
    <row r="1117" spans="2:18">
      <c r="B1117" s="148">
        <f t="shared" si="72"/>
        <v>27</v>
      </c>
      <c r="C1117" s="141"/>
      <c r="D1117" s="142"/>
      <c r="E1117" s="142"/>
      <c r="F1117" s="142"/>
      <c r="G1117" s="217" t="s">
        <v>329</v>
      </c>
      <c r="H1117" s="678">
        <v>6000</v>
      </c>
      <c r="I1117" s="143"/>
      <c r="J1117" s="689"/>
      <c r="K1117" s="143"/>
      <c r="L1117" s="150">
        <f t="shared" si="73"/>
        <v>6000</v>
      </c>
      <c r="N1117" s="678"/>
      <c r="O1117" s="143"/>
      <c r="P1117" s="689"/>
      <c r="Q1117" s="143"/>
      <c r="R1117" s="150">
        <f t="shared" si="71"/>
        <v>6000</v>
      </c>
    </row>
    <row r="1118" spans="2:18">
      <c r="B1118" s="148">
        <f t="shared" si="72"/>
        <v>28</v>
      </c>
      <c r="C1118" s="141"/>
      <c r="D1118" s="142"/>
      <c r="E1118" s="142" t="s">
        <v>271</v>
      </c>
      <c r="F1118" s="142" t="s">
        <v>203</v>
      </c>
      <c r="G1118" s="217" t="s">
        <v>666</v>
      </c>
      <c r="H1118" s="679">
        <f>H1119</f>
        <v>1000</v>
      </c>
      <c r="I1118" s="143"/>
      <c r="J1118" s="689"/>
      <c r="K1118" s="143"/>
      <c r="L1118" s="150">
        <f t="shared" si="73"/>
        <v>1000</v>
      </c>
      <c r="N1118" s="679"/>
      <c r="O1118" s="143"/>
      <c r="P1118" s="689"/>
      <c r="Q1118" s="143"/>
      <c r="R1118" s="150">
        <f t="shared" si="71"/>
        <v>1000</v>
      </c>
    </row>
    <row r="1119" spans="2:18">
      <c r="B1119" s="148">
        <f t="shared" si="72"/>
        <v>29</v>
      </c>
      <c r="C1119" s="141"/>
      <c r="D1119" s="142"/>
      <c r="E1119" s="142"/>
      <c r="F1119" s="142"/>
      <c r="G1119" s="217" t="s">
        <v>329</v>
      </c>
      <c r="H1119" s="678">
        <v>1000</v>
      </c>
      <c r="I1119" s="143"/>
      <c r="J1119" s="689"/>
      <c r="K1119" s="143"/>
      <c r="L1119" s="150">
        <f t="shared" si="73"/>
        <v>1000</v>
      </c>
      <c r="N1119" s="678"/>
      <c r="O1119" s="143"/>
      <c r="P1119" s="689"/>
      <c r="Q1119" s="143"/>
      <c r="R1119" s="150">
        <f t="shared" si="71"/>
        <v>1000</v>
      </c>
    </row>
    <row r="1120" spans="2:18">
      <c r="B1120" s="148">
        <f t="shared" si="72"/>
        <v>30</v>
      </c>
      <c r="C1120" s="141"/>
      <c r="D1120" s="142"/>
      <c r="E1120" s="142" t="s">
        <v>271</v>
      </c>
      <c r="F1120" s="142" t="s">
        <v>340</v>
      </c>
      <c r="G1120" s="239" t="s">
        <v>461</v>
      </c>
      <c r="H1120" s="679"/>
      <c r="I1120" s="200"/>
      <c r="J1120" s="690">
        <v>10696</v>
      </c>
      <c r="K1120" s="200"/>
      <c r="L1120" s="151">
        <f t="shared" si="73"/>
        <v>10696</v>
      </c>
      <c r="N1120" s="679"/>
      <c r="O1120" s="200"/>
      <c r="P1120" s="690"/>
      <c r="Q1120" s="200"/>
      <c r="R1120" s="150">
        <f t="shared" si="71"/>
        <v>10696</v>
      </c>
    </row>
    <row r="1121" spans="2:18">
      <c r="B1121" s="148">
        <f t="shared" si="72"/>
        <v>31</v>
      </c>
      <c r="C1121" s="141"/>
      <c r="D1121" s="142"/>
      <c r="E1121" s="142" t="s">
        <v>271</v>
      </c>
      <c r="F1121" s="142" t="s">
        <v>340</v>
      </c>
      <c r="G1121" s="239" t="s">
        <v>462</v>
      </c>
      <c r="H1121" s="679"/>
      <c r="I1121" s="200"/>
      <c r="J1121" s="690">
        <v>14072</v>
      </c>
      <c r="K1121" s="200"/>
      <c r="L1121" s="151">
        <f t="shared" si="73"/>
        <v>14072</v>
      </c>
      <c r="N1121" s="679"/>
      <c r="O1121" s="200"/>
      <c r="P1121" s="690"/>
      <c r="Q1121" s="200"/>
      <c r="R1121" s="150">
        <f t="shared" si="71"/>
        <v>14072</v>
      </c>
    </row>
    <row r="1122" spans="2:18" ht="15.75">
      <c r="B1122" s="148">
        <f t="shared" si="72"/>
        <v>32</v>
      </c>
      <c r="C1122" s="22">
        <v>3</v>
      </c>
      <c r="D1122" s="137" t="s">
        <v>110</v>
      </c>
      <c r="E1122" s="23"/>
      <c r="F1122" s="23"/>
      <c r="G1122" s="218"/>
      <c r="H1122" s="683">
        <f>H1123+H1129+H1130+H1131+H1132+H1134+H1133</f>
        <v>172800</v>
      </c>
      <c r="I1122" s="117"/>
      <c r="J1122" s="692">
        <f>SUM(J1123:J1139)</f>
        <v>8000</v>
      </c>
      <c r="K1122" s="117"/>
      <c r="L1122" s="388">
        <f t="shared" si="73"/>
        <v>180800</v>
      </c>
      <c r="N1122" s="683">
        <f>N1123+N1129+N1130+N1131+N1132+N1133+N1134+N1135+N1136+N1137+N1138+N1139</f>
        <v>12350</v>
      </c>
      <c r="O1122" s="117"/>
      <c r="P1122" s="692"/>
      <c r="Q1122" s="117"/>
      <c r="R1122" s="388">
        <f t="shared" si="71"/>
        <v>193150</v>
      </c>
    </row>
    <row r="1123" spans="2:18">
      <c r="B1123" s="148">
        <f t="shared" si="72"/>
        <v>33</v>
      </c>
      <c r="C1123" s="141"/>
      <c r="D1123" s="141"/>
      <c r="E1123" s="175" t="s">
        <v>271</v>
      </c>
      <c r="F1123" s="252" t="s">
        <v>507</v>
      </c>
      <c r="G1123" s="252"/>
      <c r="H1123" s="684">
        <f>SUM(H1124:H1127)</f>
        <v>144700</v>
      </c>
      <c r="I1123" s="143"/>
      <c r="J1123" s="690"/>
      <c r="K1123" s="143"/>
      <c r="L1123" s="302">
        <f t="shared" si="73"/>
        <v>144700</v>
      </c>
      <c r="N1123" s="684">
        <f>SUM(N1124:N1127)</f>
        <v>0</v>
      </c>
      <c r="O1123" s="143"/>
      <c r="P1123" s="690"/>
      <c r="Q1123" s="143"/>
      <c r="R1123" s="302">
        <f t="shared" si="71"/>
        <v>144700</v>
      </c>
    </row>
    <row r="1124" spans="2:18">
      <c r="B1124" s="148">
        <f t="shared" si="72"/>
        <v>34</v>
      </c>
      <c r="C1124" s="141"/>
      <c r="D1124" s="141"/>
      <c r="E1124" s="175"/>
      <c r="F1124" s="145">
        <v>632</v>
      </c>
      <c r="G1124" s="217" t="s">
        <v>250</v>
      </c>
      <c r="H1124" s="679">
        <v>131900</v>
      </c>
      <c r="I1124" s="143"/>
      <c r="J1124" s="690"/>
      <c r="K1124" s="143"/>
      <c r="L1124" s="151">
        <f t="shared" si="73"/>
        <v>131900</v>
      </c>
      <c r="N1124" s="679"/>
      <c r="O1124" s="143"/>
      <c r="P1124" s="690"/>
      <c r="Q1124" s="143"/>
      <c r="R1124" s="151">
        <f t="shared" si="71"/>
        <v>131900</v>
      </c>
    </row>
    <row r="1125" spans="2:18">
      <c r="B1125" s="148">
        <f t="shared" si="72"/>
        <v>35</v>
      </c>
      <c r="C1125" s="141"/>
      <c r="D1125" s="141"/>
      <c r="E1125" s="175"/>
      <c r="F1125" s="145">
        <v>633</v>
      </c>
      <c r="G1125" s="217" t="s">
        <v>251</v>
      </c>
      <c r="H1125" s="679">
        <v>2200</v>
      </c>
      <c r="I1125" s="143"/>
      <c r="J1125" s="690"/>
      <c r="K1125" s="143"/>
      <c r="L1125" s="151">
        <f t="shared" si="73"/>
        <v>2200</v>
      </c>
      <c r="N1125" s="679"/>
      <c r="O1125" s="143"/>
      <c r="P1125" s="690"/>
      <c r="Q1125" s="143"/>
      <c r="R1125" s="151">
        <f t="shared" si="71"/>
        <v>2200</v>
      </c>
    </row>
    <row r="1126" spans="2:18">
      <c r="B1126" s="148">
        <f t="shared" si="72"/>
        <v>36</v>
      </c>
      <c r="C1126" s="141"/>
      <c r="D1126" s="141"/>
      <c r="E1126" s="175"/>
      <c r="F1126" s="145">
        <v>635</v>
      </c>
      <c r="G1126" s="217" t="s">
        <v>266</v>
      </c>
      <c r="H1126" s="679">
        <v>6000</v>
      </c>
      <c r="I1126" s="143"/>
      <c r="J1126" s="690"/>
      <c r="K1126" s="143"/>
      <c r="L1126" s="151">
        <f t="shared" si="73"/>
        <v>6000</v>
      </c>
      <c r="N1126" s="679"/>
      <c r="O1126" s="143"/>
      <c r="P1126" s="690"/>
      <c r="Q1126" s="143"/>
      <c r="R1126" s="151">
        <f t="shared" si="71"/>
        <v>6000</v>
      </c>
    </row>
    <row r="1127" spans="2:18">
      <c r="B1127" s="148">
        <f t="shared" si="72"/>
        <v>37</v>
      </c>
      <c r="C1127" s="141"/>
      <c r="D1127" s="141"/>
      <c r="E1127" s="175"/>
      <c r="F1127" s="145">
        <v>637</v>
      </c>
      <c r="G1127" s="217" t="s">
        <v>252</v>
      </c>
      <c r="H1127" s="679">
        <v>4600</v>
      </c>
      <c r="I1127" s="143"/>
      <c r="J1127" s="690"/>
      <c r="K1127" s="143"/>
      <c r="L1127" s="151">
        <f t="shared" si="73"/>
        <v>4600</v>
      </c>
      <c r="N1127" s="679"/>
      <c r="O1127" s="143"/>
      <c r="P1127" s="690"/>
      <c r="Q1127" s="143"/>
      <c r="R1127" s="151">
        <f t="shared" si="71"/>
        <v>4600</v>
      </c>
    </row>
    <row r="1128" spans="2:18">
      <c r="B1128" s="148">
        <f t="shared" si="72"/>
        <v>38</v>
      </c>
      <c r="C1128" s="141"/>
      <c r="D1128" s="141"/>
      <c r="E1128" s="175"/>
      <c r="F1128" s="145"/>
      <c r="G1128" s="217"/>
      <c r="H1128" s="679"/>
      <c r="I1128" s="143"/>
      <c r="J1128" s="690"/>
      <c r="K1128" s="143"/>
      <c r="L1128" s="151"/>
      <c r="N1128" s="679"/>
      <c r="O1128" s="143"/>
      <c r="P1128" s="690"/>
      <c r="Q1128" s="143"/>
      <c r="R1128" s="151"/>
    </row>
    <row r="1129" spans="2:18">
      <c r="B1129" s="148">
        <f t="shared" si="72"/>
        <v>39</v>
      </c>
      <c r="C1129" s="141"/>
      <c r="D1129" s="141"/>
      <c r="E1129" s="175" t="s">
        <v>271</v>
      </c>
      <c r="F1129" s="145">
        <v>637</v>
      </c>
      <c r="G1129" s="217" t="s">
        <v>320</v>
      </c>
      <c r="H1129" s="679">
        <v>1400</v>
      </c>
      <c r="I1129" s="143"/>
      <c r="J1129" s="690"/>
      <c r="K1129" s="143"/>
      <c r="L1129" s="151">
        <f t="shared" ref="L1129:L1134" si="74">H1129+J1129</f>
        <v>1400</v>
      </c>
      <c r="N1129" s="679">
        <v>250</v>
      </c>
      <c r="O1129" s="143"/>
      <c r="P1129" s="690"/>
      <c r="Q1129" s="143"/>
      <c r="R1129" s="151">
        <f t="shared" si="71"/>
        <v>1650</v>
      </c>
    </row>
    <row r="1130" spans="2:18">
      <c r="B1130" s="148">
        <f t="shared" si="72"/>
        <v>40</v>
      </c>
      <c r="C1130" s="141"/>
      <c r="D1130" s="141"/>
      <c r="E1130" s="175" t="s">
        <v>271</v>
      </c>
      <c r="F1130" s="145">
        <v>620</v>
      </c>
      <c r="G1130" s="382" t="s">
        <v>572</v>
      </c>
      <c r="H1130" s="679">
        <v>2000</v>
      </c>
      <c r="I1130" s="143"/>
      <c r="J1130" s="690"/>
      <c r="K1130" s="143"/>
      <c r="L1130" s="151">
        <f t="shared" si="74"/>
        <v>2000</v>
      </c>
      <c r="N1130" s="679"/>
      <c r="O1130" s="143"/>
      <c r="P1130" s="690"/>
      <c r="Q1130" s="143"/>
      <c r="R1130" s="151">
        <f t="shared" si="71"/>
        <v>2000</v>
      </c>
    </row>
    <row r="1131" spans="2:18">
      <c r="B1131" s="148">
        <f t="shared" si="72"/>
        <v>41</v>
      </c>
      <c r="C1131" s="141"/>
      <c r="D1131" s="141"/>
      <c r="E1131" s="142" t="s">
        <v>271</v>
      </c>
      <c r="F1131" s="380">
        <v>637</v>
      </c>
      <c r="G1131" s="382" t="s">
        <v>572</v>
      </c>
      <c r="H1131" s="679">
        <v>7700</v>
      </c>
      <c r="I1131" s="21"/>
      <c r="J1131" s="693"/>
      <c r="K1131" s="21"/>
      <c r="L1131" s="381">
        <f t="shared" si="74"/>
        <v>7700</v>
      </c>
      <c r="N1131" s="679"/>
      <c r="O1131" s="21"/>
      <c r="P1131" s="693"/>
      <c r="Q1131" s="21"/>
      <c r="R1131" s="151">
        <f t="shared" si="71"/>
        <v>7700</v>
      </c>
    </row>
    <row r="1132" spans="2:18">
      <c r="B1132" s="148">
        <f t="shared" si="72"/>
        <v>42</v>
      </c>
      <c r="C1132" s="141"/>
      <c r="D1132" s="141"/>
      <c r="E1132" s="142" t="s">
        <v>271</v>
      </c>
      <c r="F1132" s="380">
        <v>633</v>
      </c>
      <c r="G1132" s="382" t="s">
        <v>251</v>
      </c>
      <c r="H1132" s="679">
        <v>800</v>
      </c>
      <c r="I1132" s="21"/>
      <c r="J1132" s="693"/>
      <c r="K1132" s="21"/>
      <c r="L1132" s="381">
        <f t="shared" si="74"/>
        <v>800</v>
      </c>
      <c r="N1132" s="679"/>
      <c r="O1132" s="21"/>
      <c r="P1132" s="693"/>
      <c r="Q1132" s="21"/>
      <c r="R1132" s="151">
        <f t="shared" si="71"/>
        <v>800</v>
      </c>
    </row>
    <row r="1133" spans="2:18">
      <c r="B1133" s="148">
        <f t="shared" si="72"/>
        <v>43</v>
      </c>
      <c r="C1133" s="141"/>
      <c r="D1133" s="141"/>
      <c r="E1133" s="142" t="s">
        <v>271</v>
      </c>
      <c r="F1133" s="380">
        <v>633</v>
      </c>
      <c r="G1133" s="382" t="s">
        <v>675</v>
      </c>
      <c r="H1133" s="679">
        <v>2000</v>
      </c>
      <c r="I1133" s="21"/>
      <c r="J1133" s="693"/>
      <c r="K1133" s="21"/>
      <c r="L1133" s="381">
        <f t="shared" si="74"/>
        <v>2000</v>
      </c>
      <c r="N1133" s="679"/>
      <c r="O1133" s="21"/>
      <c r="P1133" s="693"/>
      <c r="Q1133" s="21"/>
      <c r="R1133" s="151">
        <f t="shared" si="71"/>
        <v>2000</v>
      </c>
    </row>
    <row r="1134" spans="2:18">
      <c r="B1134" s="148">
        <f t="shared" si="72"/>
        <v>44</v>
      </c>
      <c r="C1134" s="141"/>
      <c r="D1134" s="141"/>
      <c r="E1134" s="175" t="s">
        <v>271</v>
      </c>
      <c r="F1134" s="380">
        <v>630</v>
      </c>
      <c r="G1134" s="382" t="s">
        <v>482</v>
      </c>
      <c r="H1134" s="679">
        <v>14200</v>
      </c>
      <c r="I1134" s="21"/>
      <c r="J1134" s="693"/>
      <c r="K1134" s="21"/>
      <c r="L1134" s="381">
        <f t="shared" si="74"/>
        <v>14200</v>
      </c>
      <c r="N1134" s="679"/>
      <c r="O1134" s="21"/>
      <c r="P1134" s="693"/>
      <c r="Q1134" s="21"/>
      <c r="R1134" s="151">
        <f t="shared" si="71"/>
        <v>14200</v>
      </c>
    </row>
    <row r="1135" spans="2:18">
      <c r="B1135" s="148">
        <f t="shared" si="72"/>
        <v>45</v>
      </c>
      <c r="C1135" s="141"/>
      <c r="D1135" s="178"/>
      <c r="E1135" s="175" t="s">
        <v>271</v>
      </c>
      <c r="F1135" s="380">
        <v>635</v>
      </c>
      <c r="G1135" s="382" t="s">
        <v>775</v>
      </c>
      <c r="H1135" s="685"/>
      <c r="I1135" s="21"/>
      <c r="J1135" s="694"/>
      <c r="K1135" s="21"/>
      <c r="L1135" s="549"/>
      <c r="N1135" s="685">
        <v>7400</v>
      </c>
      <c r="O1135" s="21"/>
      <c r="P1135" s="694"/>
      <c r="Q1135" s="21"/>
      <c r="R1135" s="151">
        <f t="shared" si="71"/>
        <v>7400</v>
      </c>
    </row>
    <row r="1136" spans="2:18">
      <c r="B1136" s="148">
        <f t="shared" si="72"/>
        <v>46</v>
      </c>
      <c r="C1136" s="141"/>
      <c r="D1136" s="178"/>
      <c r="E1136" s="175" t="s">
        <v>271</v>
      </c>
      <c r="F1136" s="380">
        <v>633</v>
      </c>
      <c r="G1136" s="382" t="s">
        <v>776</v>
      </c>
      <c r="H1136" s="685"/>
      <c r="I1136" s="21"/>
      <c r="J1136" s="694"/>
      <c r="K1136" s="21"/>
      <c r="L1136" s="549"/>
      <c r="M1136" t="s">
        <v>778</v>
      </c>
      <c r="N1136" s="685">
        <v>2600</v>
      </c>
      <c r="O1136" s="21"/>
      <c r="P1136" s="694"/>
      <c r="Q1136" s="21"/>
      <c r="R1136" s="151">
        <f t="shared" si="71"/>
        <v>2600</v>
      </c>
    </row>
    <row r="1137" spans="2:18">
      <c r="B1137" s="148">
        <f t="shared" si="72"/>
        <v>47</v>
      </c>
      <c r="C1137" s="141"/>
      <c r="D1137" s="178"/>
      <c r="E1137" s="175" t="s">
        <v>271</v>
      </c>
      <c r="F1137" s="380">
        <v>640</v>
      </c>
      <c r="G1137" s="382" t="s">
        <v>787</v>
      </c>
      <c r="H1137" s="685"/>
      <c r="I1137" s="21"/>
      <c r="J1137" s="694"/>
      <c r="K1137" s="21"/>
      <c r="L1137" s="549"/>
      <c r="N1137" s="685">
        <v>600</v>
      </c>
      <c r="O1137" s="21"/>
      <c r="P1137" s="694"/>
      <c r="Q1137" s="21"/>
      <c r="R1137" s="151">
        <f t="shared" si="71"/>
        <v>600</v>
      </c>
    </row>
    <row r="1138" spans="2:18">
      <c r="B1138" s="148">
        <f t="shared" si="72"/>
        <v>48</v>
      </c>
      <c r="C1138" s="141"/>
      <c r="D1138" s="178"/>
      <c r="E1138" s="175" t="s">
        <v>271</v>
      </c>
      <c r="F1138" s="380">
        <v>640</v>
      </c>
      <c r="G1138" s="382" t="s">
        <v>788</v>
      </c>
      <c r="H1138" s="685"/>
      <c r="I1138" s="21"/>
      <c r="J1138" s="694"/>
      <c r="K1138" s="21"/>
      <c r="L1138" s="549"/>
      <c r="N1138" s="685">
        <v>1500</v>
      </c>
      <c r="O1138" s="21"/>
      <c r="P1138" s="694"/>
      <c r="Q1138" s="21"/>
      <c r="R1138" s="151">
        <f t="shared" si="71"/>
        <v>1500</v>
      </c>
    </row>
    <row r="1139" spans="2:18">
      <c r="B1139" s="148">
        <f t="shared" si="72"/>
        <v>49</v>
      </c>
      <c r="C1139" s="141"/>
      <c r="D1139" s="178"/>
      <c r="E1139" s="175" t="s">
        <v>271</v>
      </c>
      <c r="F1139" s="380">
        <v>717</v>
      </c>
      <c r="G1139" s="382" t="s">
        <v>761</v>
      </c>
      <c r="H1139" s="685"/>
      <c r="I1139" s="21"/>
      <c r="J1139" s="694">
        <v>8000</v>
      </c>
      <c r="K1139" s="21"/>
      <c r="L1139" s="549"/>
      <c r="N1139" s="685"/>
      <c r="O1139" s="21"/>
      <c r="P1139" s="694"/>
      <c r="Q1139" s="21"/>
      <c r="R1139" s="151">
        <f t="shared" si="71"/>
        <v>8000</v>
      </c>
    </row>
    <row r="1140" spans="2:18" ht="16.5" thickBot="1">
      <c r="B1140" s="148">
        <f t="shared" si="72"/>
        <v>50</v>
      </c>
      <c r="C1140" s="30">
        <v>4</v>
      </c>
      <c r="D1140" s="222" t="s">
        <v>228</v>
      </c>
      <c r="E1140" s="31"/>
      <c r="F1140" s="31"/>
      <c r="G1140" s="219"/>
      <c r="H1140" s="686">
        <v>0</v>
      </c>
      <c r="I1140" s="132"/>
      <c r="J1140" s="695">
        <v>18320</v>
      </c>
      <c r="K1140" s="132"/>
      <c r="L1140" s="485">
        <f>H1140+J1140</f>
        <v>18320</v>
      </c>
      <c r="N1140" s="686">
        <v>0</v>
      </c>
      <c r="O1140" s="132"/>
      <c r="P1140" s="695"/>
      <c r="Q1140" s="132"/>
      <c r="R1140" s="388">
        <f t="shared" si="71"/>
        <v>18320</v>
      </c>
    </row>
    <row r="1175" spans="2:18" ht="27.75" thickBot="1">
      <c r="B1175" s="277" t="s">
        <v>229</v>
      </c>
      <c r="C1175" s="277"/>
      <c r="D1175" s="277"/>
      <c r="E1175" s="277"/>
      <c r="F1175" s="277"/>
      <c r="G1175" s="277"/>
      <c r="H1175" s="277"/>
      <c r="I1175" s="277"/>
      <c r="J1175" s="277"/>
      <c r="K1175" s="277"/>
      <c r="L1175" s="277"/>
    </row>
    <row r="1176" spans="2:18" ht="15" thickBot="1">
      <c r="B1176" s="882" t="s">
        <v>540</v>
      </c>
      <c r="C1176" s="883"/>
      <c r="D1176" s="883"/>
      <c r="E1176" s="883"/>
      <c r="F1176" s="883"/>
      <c r="G1176" s="883"/>
      <c r="H1176" s="883"/>
      <c r="I1176" s="883"/>
      <c r="J1176" s="883"/>
      <c r="K1176" s="131"/>
      <c r="L1176" s="884" t="s">
        <v>732</v>
      </c>
      <c r="N1176" s="873" t="s">
        <v>767</v>
      </c>
      <c r="O1176" s="739"/>
      <c r="P1176" s="876" t="s">
        <v>768</v>
      </c>
      <c r="Q1176" s="740"/>
      <c r="R1176" s="879" t="s">
        <v>769</v>
      </c>
    </row>
    <row r="1177" spans="2:18" ht="15" thickTop="1">
      <c r="B1177" s="24"/>
      <c r="C1177" s="887" t="s">
        <v>513</v>
      </c>
      <c r="D1177" s="887" t="s">
        <v>512</v>
      </c>
      <c r="E1177" s="887" t="s">
        <v>510</v>
      </c>
      <c r="F1177" s="887" t="s">
        <v>511</v>
      </c>
      <c r="G1177" s="368" t="s">
        <v>3</v>
      </c>
      <c r="H1177" s="889" t="s">
        <v>730</v>
      </c>
      <c r="I1177" s="84"/>
      <c r="J1177" s="891" t="s">
        <v>731</v>
      </c>
      <c r="K1177" s="84"/>
      <c r="L1177" s="885"/>
      <c r="N1177" s="874"/>
      <c r="O1177" s="739"/>
      <c r="P1177" s="877"/>
      <c r="Q1177" s="740"/>
      <c r="R1177" s="880"/>
    </row>
    <row r="1178" spans="2:18" ht="33.75" customHeight="1" thickBot="1">
      <c r="B1178" s="27"/>
      <c r="C1178" s="888"/>
      <c r="D1178" s="888"/>
      <c r="E1178" s="888"/>
      <c r="F1178" s="888"/>
      <c r="G1178" s="214"/>
      <c r="H1178" s="890"/>
      <c r="I1178" s="84"/>
      <c r="J1178" s="892"/>
      <c r="K1178" s="84"/>
      <c r="L1178" s="886"/>
      <c r="N1178" s="875"/>
      <c r="O1178" s="739"/>
      <c r="P1178" s="878"/>
      <c r="Q1178" s="740"/>
      <c r="R1178" s="881"/>
    </row>
    <row r="1179" spans="2:18" ht="19.5" thickTop="1" thickBot="1">
      <c r="B1179" s="190">
        <v>1</v>
      </c>
      <c r="C1179" s="136" t="s">
        <v>230</v>
      </c>
      <c r="D1179" s="116"/>
      <c r="E1179" s="116"/>
      <c r="F1179" s="116"/>
      <c r="G1179" s="227"/>
      <c r="H1179" s="428">
        <f>H1180+H1220+H1232+H1236+H1238+H1246</f>
        <v>4637190</v>
      </c>
      <c r="I1179" s="118"/>
      <c r="J1179" s="426">
        <f>J1180+J1220+J1232+J1236+J1238+J1246</f>
        <v>292871</v>
      </c>
      <c r="K1179" s="118"/>
      <c r="L1179" s="387">
        <f t="shared" ref="L1179:L1215" si="75">H1179+J1179</f>
        <v>4930061</v>
      </c>
      <c r="N1179" s="741">
        <f>N1180+N1220+N1232+N1236+N1238+N1246</f>
        <v>0</v>
      </c>
      <c r="O1179" s="278"/>
      <c r="P1179" s="742">
        <f>P1180+P1220+P1232+P1236+P1238+P1246</f>
        <v>0</v>
      </c>
      <c r="R1179" s="743">
        <f>H1179+J1179+N1179+P1179</f>
        <v>4930061</v>
      </c>
    </row>
    <row r="1180" spans="2:18" ht="16.5" thickTop="1">
      <c r="B1180" s="190">
        <f t="shared" ref="B1180:B1243" si="76">B1179+1</f>
        <v>2</v>
      </c>
      <c r="C1180" s="25">
        <v>1</v>
      </c>
      <c r="D1180" s="138" t="s">
        <v>0</v>
      </c>
      <c r="E1180" s="26"/>
      <c r="F1180" s="26"/>
      <c r="G1180" s="216"/>
      <c r="H1180" s="429">
        <f>H1181+H1199+H1209+H1214+H1192</f>
        <v>935390</v>
      </c>
      <c r="I1180" s="94"/>
      <c r="J1180" s="486">
        <f>SUM(J1184:J1219)</f>
        <v>37771</v>
      </c>
      <c r="K1180" s="94"/>
      <c r="L1180" s="388">
        <f t="shared" si="75"/>
        <v>973161</v>
      </c>
      <c r="N1180" s="429"/>
      <c r="O1180" s="94"/>
      <c r="P1180" s="486"/>
      <c r="Q1180" s="94"/>
      <c r="R1180" s="388">
        <f t="shared" ref="R1180:R1242" si="77">H1180+J1180+N1180+P1180</f>
        <v>973161</v>
      </c>
    </row>
    <row r="1181" spans="2:18">
      <c r="B1181" s="190">
        <f t="shared" si="76"/>
        <v>3</v>
      </c>
      <c r="C1181" s="160"/>
      <c r="D1181" s="173"/>
      <c r="E1181" s="174" t="s">
        <v>272</v>
      </c>
      <c r="F1181" s="252" t="s">
        <v>682</v>
      </c>
      <c r="G1181" s="252"/>
      <c r="H1181" s="403">
        <f>H1182+H1183+H1184+H1191</f>
        <v>47725</v>
      </c>
      <c r="I1181" s="163"/>
      <c r="J1181" s="413"/>
      <c r="K1181" s="163"/>
      <c r="L1181" s="185">
        <f t="shared" si="75"/>
        <v>47725</v>
      </c>
      <c r="N1181" s="403"/>
      <c r="O1181" s="163"/>
      <c r="P1181" s="413"/>
      <c r="Q1181" s="163"/>
      <c r="R1181" s="265">
        <f t="shared" si="77"/>
        <v>47725</v>
      </c>
    </row>
    <row r="1182" spans="2:18">
      <c r="B1182" s="190">
        <f t="shared" si="76"/>
        <v>4</v>
      </c>
      <c r="C1182" s="160"/>
      <c r="D1182" s="161"/>
      <c r="E1182" s="167"/>
      <c r="F1182" s="167">
        <v>610</v>
      </c>
      <c r="G1182" s="225" t="s">
        <v>262</v>
      </c>
      <c r="H1182" s="415">
        <v>23100</v>
      </c>
      <c r="I1182" s="163"/>
      <c r="J1182" s="413"/>
      <c r="K1182" s="163"/>
      <c r="L1182" s="185">
        <f t="shared" si="75"/>
        <v>23100</v>
      </c>
      <c r="N1182" s="415"/>
      <c r="O1182" s="163"/>
      <c r="P1182" s="413"/>
      <c r="Q1182" s="163"/>
      <c r="R1182" s="185">
        <f t="shared" si="77"/>
        <v>23100</v>
      </c>
    </row>
    <row r="1183" spans="2:18">
      <c r="B1183" s="190">
        <f t="shared" si="76"/>
        <v>5</v>
      </c>
      <c r="C1183" s="160"/>
      <c r="D1183" s="161"/>
      <c r="E1183" s="145"/>
      <c r="F1183" s="167">
        <v>620</v>
      </c>
      <c r="G1183" s="225" t="s">
        <v>264</v>
      </c>
      <c r="H1183" s="415">
        <v>8085</v>
      </c>
      <c r="I1183" s="163"/>
      <c r="J1183" s="413"/>
      <c r="K1183" s="163"/>
      <c r="L1183" s="185">
        <f t="shared" si="75"/>
        <v>8085</v>
      </c>
      <c r="N1183" s="415"/>
      <c r="O1183" s="163"/>
      <c r="P1183" s="413"/>
      <c r="Q1183" s="163"/>
      <c r="R1183" s="185">
        <f t="shared" si="77"/>
        <v>8085</v>
      </c>
    </row>
    <row r="1184" spans="2:18">
      <c r="B1184" s="190">
        <f t="shared" si="76"/>
        <v>6</v>
      </c>
      <c r="C1184" s="160"/>
      <c r="D1184" s="161"/>
      <c r="E1184" s="145"/>
      <c r="F1184" s="167">
        <v>630</v>
      </c>
      <c r="G1184" s="225" t="s">
        <v>254</v>
      </c>
      <c r="H1184" s="404">
        <f>SUM(H1185:H1190)</f>
        <v>16420</v>
      </c>
      <c r="I1184" s="163"/>
      <c r="J1184" s="413"/>
      <c r="K1184" s="163"/>
      <c r="L1184" s="185">
        <f t="shared" si="75"/>
        <v>16420</v>
      </c>
      <c r="N1184" s="404"/>
      <c r="O1184" s="163"/>
      <c r="P1184" s="413"/>
      <c r="Q1184" s="163"/>
      <c r="R1184" s="185">
        <f t="shared" si="77"/>
        <v>16420</v>
      </c>
    </row>
    <row r="1185" spans="2:18">
      <c r="B1185" s="190">
        <f t="shared" si="76"/>
        <v>7</v>
      </c>
      <c r="C1185" s="160"/>
      <c r="D1185" s="161"/>
      <c r="E1185" s="145"/>
      <c r="F1185" s="145">
        <v>631</v>
      </c>
      <c r="G1185" s="217" t="s">
        <v>562</v>
      </c>
      <c r="H1185" s="397">
        <v>50</v>
      </c>
      <c r="I1185" s="163"/>
      <c r="J1185" s="413"/>
      <c r="K1185" s="163"/>
      <c r="L1185" s="186">
        <f t="shared" si="75"/>
        <v>50</v>
      </c>
      <c r="N1185" s="397"/>
      <c r="O1185" s="163"/>
      <c r="P1185" s="413"/>
      <c r="Q1185" s="163"/>
      <c r="R1185" s="186">
        <f t="shared" si="77"/>
        <v>50</v>
      </c>
    </row>
    <row r="1186" spans="2:18">
      <c r="B1186" s="190">
        <f t="shared" si="76"/>
        <v>8</v>
      </c>
      <c r="C1186" s="160"/>
      <c r="D1186" s="161"/>
      <c r="E1186" s="145"/>
      <c r="F1186" s="145">
        <v>632</v>
      </c>
      <c r="G1186" s="217" t="s">
        <v>250</v>
      </c>
      <c r="H1186" s="397">
        <v>2100</v>
      </c>
      <c r="I1186" s="163"/>
      <c r="J1186" s="413"/>
      <c r="K1186" s="163"/>
      <c r="L1186" s="186">
        <f t="shared" si="75"/>
        <v>2100</v>
      </c>
      <c r="N1186" s="397"/>
      <c r="O1186" s="163"/>
      <c r="P1186" s="413"/>
      <c r="Q1186" s="163"/>
      <c r="R1186" s="186">
        <f t="shared" si="77"/>
        <v>2100</v>
      </c>
    </row>
    <row r="1187" spans="2:18">
      <c r="B1187" s="190">
        <f t="shared" si="76"/>
        <v>9</v>
      </c>
      <c r="C1187" s="160"/>
      <c r="D1187" s="161"/>
      <c r="E1187" s="145"/>
      <c r="F1187" s="145">
        <v>633</v>
      </c>
      <c r="G1187" s="217" t="s">
        <v>251</v>
      </c>
      <c r="H1187" s="397">
        <v>4650</v>
      </c>
      <c r="I1187" s="163"/>
      <c r="J1187" s="413"/>
      <c r="K1187" s="163"/>
      <c r="L1187" s="186">
        <f t="shared" si="75"/>
        <v>4650</v>
      </c>
      <c r="N1187" s="397"/>
      <c r="O1187" s="163"/>
      <c r="P1187" s="413"/>
      <c r="Q1187" s="163"/>
      <c r="R1187" s="186">
        <f t="shared" si="77"/>
        <v>4650</v>
      </c>
    </row>
    <row r="1188" spans="2:18">
      <c r="B1188" s="190">
        <f t="shared" si="76"/>
        <v>10</v>
      </c>
      <c r="C1188" s="160"/>
      <c r="D1188" s="161"/>
      <c r="E1188" s="145"/>
      <c r="F1188" s="145">
        <v>634</v>
      </c>
      <c r="G1188" s="217" t="s">
        <v>265</v>
      </c>
      <c r="H1188" s="397">
        <v>2370</v>
      </c>
      <c r="I1188" s="163"/>
      <c r="J1188" s="413"/>
      <c r="K1188" s="163"/>
      <c r="L1188" s="186">
        <f t="shared" si="75"/>
        <v>2370</v>
      </c>
      <c r="N1188" s="397"/>
      <c r="O1188" s="163"/>
      <c r="P1188" s="413"/>
      <c r="Q1188" s="163"/>
      <c r="R1188" s="186">
        <f t="shared" si="77"/>
        <v>2370</v>
      </c>
    </row>
    <row r="1189" spans="2:18">
      <c r="B1189" s="190">
        <f t="shared" si="76"/>
        <v>11</v>
      </c>
      <c r="C1189" s="160"/>
      <c r="D1189" s="161"/>
      <c r="E1189" s="161"/>
      <c r="F1189" s="145">
        <v>635</v>
      </c>
      <c r="G1189" s="217" t="s">
        <v>266</v>
      </c>
      <c r="H1189" s="397">
        <v>800</v>
      </c>
      <c r="I1189" s="163"/>
      <c r="J1189" s="413"/>
      <c r="K1189" s="163"/>
      <c r="L1189" s="186">
        <f t="shared" si="75"/>
        <v>800</v>
      </c>
      <c r="N1189" s="397"/>
      <c r="O1189" s="163"/>
      <c r="P1189" s="413"/>
      <c r="Q1189" s="163"/>
      <c r="R1189" s="186">
        <f t="shared" si="77"/>
        <v>800</v>
      </c>
    </row>
    <row r="1190" spans="2:18">
      <c r="B1190" s="190">
        <f t="shared" si="76"/>
        <v>12</v>
      </c>
      <c r="C1190" s="160"/>
      <c r="D1190" s="161"/>
      <c r="E1190" s="161"/>
      <c r="F1190" s="145">
        <v>637</v>
      </c>
      <c r="G1190" s="217" t="s">
        <v>252</v>
      </c>
      <c r="H1190" s="397">
        <v>6450</v>
      </c>
      <c r="I1190" s="163"/>
      <c r="J1190" s="413"/>
      <c r="K1190" s="163"/>
      <c r="L1190" s="186">
        <f t="shared" si="75"/>
        <v>6450</v>
      </c>
      <c r="N1190" s="397"/>
      <c r="O1190" s="163"/>
      <c r="P1190" s="413"/>
      <c r="Q1190" s="163"/>
      <c r="R1190" s="186">
        <f t="shared" si="77"/>
        <v>6450</v>
      </c>
    </row>
    <row r="1191" spans="2:18">
      <c r="B1191" s="190">
        <f t="shared" si="76"/>
        <v>13</v>
      </c>
      <c r="C1191" s="160"/>
      <c r="D1191" s="161"/>
      <c r="E1191" s="161"/>
      <c r="F1191" s="167">
        <v>640</v>
      </c>
      <c r="G1191" s="225" t="s">
        <v>445</v>
      </c>
      <c r="H1191" s="397">
        <v>120</v>
      </c>
      <c r="I1191" s="163"/>
      <c r="J1191" s="413"/>
      <c r="K1191" s="163"/>
      <c r="L1191" s="185">
        <f t="shared" si="75"/>
        <v>120</v>
      </c>
      <c r="N1191" s="397"/>
      <c r="O1191" s="163"/>
      <c r="P1191" s="413"/>
      <c r="Q1191" s="163"/>
      <c r="R1191" s="185">
        <f t="shared" si="77"/>
        <v>120</v>
      </c>
    </row>
    <row r="1192" spans="2:18">
      <c r="B1192" s="190">
        <f t="shared" si="76"/>
        <v>14</v>
      </c>
      <c r="C1192" s="160"/>
      <c r="D1192" s="173"/>
      <c r="E1192" s="174" t="s">
        <v>272</v>
      </c>
      <c r="F1192" s="252" t="s">
        <v>706</v>
      </c>
      <c r="G1192" s="252"/>
      <c r="H1192" s="403">
        <f>H1193</f>
        <v>5800</v>
      </c>
      <c r="I1192" s="163"/>
      <c r="J1192" s="413"/>
      <c r="K1192" s="163"/>
      <c r="L1192" s="185">
        <f t="shared" si="75"/>
        <v>5800</v>
      </c>
      <c r="N1192" s="403"/>
      <c r="O1192" s="163"/>
      <c r="P1192" s="413"/>
      <c r="Q1192" s="163"/>
      <c r="R1192" s="265">
        <f t="shared" si="77"/>
        <v>5800</v>
      </c>
    </row>
    <row r="1193" spans="2:18">
      <c r="B1193" s="190">
        <f t="shared" si="76"/>
        <v>15</v>
      </c>
      <c r="C1193" s="160"/>
      <c r="D1193" s="161"/>
      <c r="E1193" s="161"/>
      <c r="F1193" s="167">
        <v>630</v>
      </c>
      <c r="G1193" s="225" t="s">
        <v>254</v>
      </c>
      <c r="H1193" s="404">
        <f>SUM(H1194:H1198)</f>
        <v>5800</v>
      </c>
      <c r="I1193" s="163"/>
      <c r="J1193" s="413"/>
      <c r="K1193" s="163"/>
      <c r="L1193" s="185">
        <f t="shared" si="75"/>
        <v>5800</v>
      </c>
      <c r="N1193" s="404"/>
      <c r="O1193" s="163"/>
      <c r="P1193" s="413"/>
      <c r="Q1193" s="163"/>
      <c r="R1193" s="185">
        <f t="shared" si="77"/>
        <v>5800</v>
      </c>
    </row>
    <row r="1194" spans="2:18">
      <c r="B1194" s="190">
        <f t="shared" si="76"/>
        <v>16</v>
      </c>
      <c r="C1194" s="160"/>
      <c r="D1194" s="161"/>
      <c r="E1194" s="161"/>
      <c r="F1194" s="145">
        <v>632</v>
      </c>
      <c r="G1194" s="217" t="s">
        <v>250</v>
      </c>
      <c r="H1194" s="397">
        <v>600</v>
      </c>
      <c r="I1194" s="163"/>
      <c r="J1194" s="413"/>
      <c r="K1194" s="163"/>
      <c r="L1194" s="186">
        <f t="shared" si="75"/>
        <v>600</v>
      </c>
      <c r="N1194" s="397"/>
      <c r="O1194" s="163"/>
      <c r="P1194" s="413"/>
      <c r="Q1194" s="163"/>
      <c r="R1194" s="186">
        <f t="shared" si="77"/>
        <v>600</v>
      </c>
    </row>
    <row r="1195" spans="2:18">
      <c r="B1195" s="190">
        <f t="shared" si="76"/>
        <v>17</v>
      </c>
      <c r="C1195" s="160"/>
      <c r="D1195" s="161"/>
      <c r="E1195" s="161"/>
      <c r="F1195" s="145">
        <v>633</v>
      </c>
      <c r="G1195" s="217" t="s">
        <v>251</v>
      </c>
      <c r="H1195" s="397">
        <v>3100</v>
      </c>
      <c r="I1195" s="163"/>
      <c r="J1195" s="413"/>
      <c r="K1195" s="163"/>
      <c r="L1195" s="186">
        <f t="shared" si="75"/>
        <v>3100</v>
      </c>
      <c r="N1195" s="397"/>
      <c r="O1195" s="163"/>
      <c r="P1195" s="413"/>
      <c r="Q1195" s="163"/>
      <c r="R1195" s="186">
        <f t="shared" si="77"/>
        <v>3100</v>
      </c>
    </row>
    <row r="1196" spans="2:18">
      <c r="B1196" s="190">
        <f t="shared" si="76"/>
        <v>18</v>
      </c>
      <c r="C1196" s="160"/>
      <c r="D1196" s="161"/>
      <c r="E1196" s="161"/>
      <c r="F1196" s="145">
        <v>634</v>
      </c>
      <c r="G1196" s="217" t="s">
        <v>265</v>
      </c>
      <c r="H1196" s="397">
        <v>200</v>
      </c>
      <c r="I1196" s="163"/>
      <c r="J1196" s="413"/>
      <c r="K1196" s="163"/>
      <c r="L1196" s="186">
        <f t="shared" si="75"/>
        <v>200</v>
      </c>
      <c r="N1196" s="397"/>
      <c r="O1196" s="163"/>
      <c r="P1196" s="413"/>
      <c r="Q1196" s="163"/>
      <c r="R1196" s="186">
        <f t="shared" si="77"/>
        <v>200</v>
      </c>
    </row>
    <row r="1197" spans="2:18">
      <c r="B1197" s="190">
        <f t="shared" si="76"/>
        <v>19</v>
      </c>
      <c r="C1197" s="160"/>
      <c r="D1197" s="161"/>
      <c r="E1197" s="161"/>
      <c r="F1197" s="145">
        <v>635</v>
      </c>
      <c r="G1197" s="217" t="s">
        <v>266</v>
      </c>
      <c r="H1197" s="397">
        <v>500</v>
      </c>
      <c r="I1197" s="163"/>
      <c r="J1197" s="413"/>
      <c r="K1197" s="163"/>
      <c r="L1197" s="186">
        <f t="shared" si="75"/>
        <v>500</v>
      </c>
      <c r="N1197" s="397"/>
      <c r="O1197" s="163"/>
      <c r="P1197" s="413"/>
      <c r="Q1197" s="163"/>
      <c r="R1197" s="186">
        <f t="shared" si="77"/>
        <v>500</v>
      </c>
    </row>
    <row r="1198" spans="2:18">
      <c r="B1198" s="190">
        <f t="shared" si="76"/>
        <v>20</v>
      </c>
      <c r="C1198" s="160"/>
      <c r="D1198" s="161"/>
      <c r="E1198" s="161"/>
      <c r="F1198" s="145">
        <v>637</v>
      </c>
      <c r="G1198" s="217" t="s">
        <v>252</v>
      </c>
      <c r="H1198" s="397">
        <v>1400</v>
      </c>
      <c r="I1198" s="163"/>
      <c r="J1198" s="413"/>
      <c r="K1198" s="163"/>
      <c r="L1198" s="186">
        <f t="shared" si="75"/>
        <v>1400</v>
      </c>
      <c r="N1198" s="397"/>
      <c r="O1198" s="163"/>
      <c r="P1198" s="413"/>
      <c r="Q1198" s="163"/>
      <c r="R1198" s="186">
        <f t="shared" si="77"/>
        <v>1400</v>
      </c>
    </row>
    <row r="1199" spans="2:18">
      <c r="B1199" s="190">
        <f t="shared" si="76"/>
        <v>21</v>
      </c>
      <c r="C1199" s="160"/>
      <c r="D1199" s="173"/>
      <c r="E1199" s="174" t="s">
        <v>245</v>
      </c>
      <c r="F1199" s="174"/>
      <c r="G1199" s="252" t="s">
        <v>483</v>
      </c>
      <c r="H1199" s="403">
        <f>H1200+H1201+H1202+H1208</f>
        <v>97900</v>
      </c>
      <c r="I1199" s="163"/>
      <c r="J1199" s="413"/>
      <c r="K1199" s="163"/>
      <c r="L1199" s="185">
        <f t="shared" si="75"/>
        <v>97900</v>
      </c>
      <c r="N1199" s="403"/>
      <c r="O1199" s="163"/>
      <c r="P1199" s="413"/>
      <c r="Q1199" s="163"/>
      <c r="R1199" s="265">
        <f t="shared" si="77"/>
        <v>97900</v>
      </c>
    </row>
    <row r="1200" spans="2:18">
      <c r="B1200" s="190">
        <f t="shared" si="76"/>
        <v>22</v>
      </c>
      <c r="C1200" s="160"/>
      <c r="D1200" s="161"/>
      <c r="E1200" s="161"/>
      <c r="F1200" s="167">
        <v>610</v>
      </c>
      <c r="G1200" s="225" t="s">
        <v>262</v>
      </c>
      <c r="H1200" s="415">
        <v>47000</v>
      </c>
      <c r="I1200" s="163"/>
      <c r="J1200" s="413"/>
      <c r="K1200" s="163"/>
      <c r="L1200" s="185">
        <f t="shared" si="75"/>
        <v>47000</v>
      </c>
      <c r="N1200" s="415"/>
      <c r="O1200" s="163"/>
      <c r="P1200" s="413"/>
      <c r="Q1200" s="163"/>
      <c r="R1200" s="185">
        <f t="shared" si="77"/>
        <v>47000</v>
      </c>
    </row>
    <row r="1201" spans="2:18">
      <c r="B1201" s="190">
        <f t="shared" si="76"/>
        <v>23</v>
      </c>
      <c r="C1201" s="160"/>
      <c r="D1201" s="161"/>
      <c r="E1201" s="161"/>
      <c r="F1201" s="167">
        <v>620</v>
      </c>
      <c r="G1201" s="225" t="s">
        <v>264</v>
      </c>
      <c r="H1201" s="415">
        <v>19250</v>
      </c>
      <c r="I1201" s="163"/>
      <c r="J1201" s="413"/>
      <c r="K1201" s="163"/>
      <c r="L1201" s="185">
        <f t="shared" si="75"/>
        <v>19250</v>
      </c>
      <c r="N1201" s="415"/>
      <c r="O1201" s="163"/>
      <c r="P1201" s="413"/>
      <c r="Q1201" s="163"/>
      <c r="R1201" s="185">
        <f t="shared" si="77"/>
        <v>19250</v>
      </c>
    </row>
    <row r="1202" spans="2:18">
      <c r="B1202" s="190">
        <f t="shared" si="76"/>
        <v>24</v>
      </c>
      <c r="C1202" s="160"/>
      <c r="D1202" s="161"/>
      <c r="E1202" s="161"/>
      <c r="F1202" s="167">
        <v>630</v>
      </c>
      <c r="G1202" s="225" t="s">
        <v>254</v>
      </c>
      <c r="H1202" s="404">
        <f>SUM(H1203:H1207)</f>
        <v>31500</v>
      </c>
      <c r="I1202" s="163"/>
      <c r="J1202" s="413"/>
      <c r="K1202" s="163"/>
      <c r="L1202" s="185">
        <f t="shared" si="75"/>
        <v>31500</v>
      </c>
      <c r="N1202" s="404"/>
      <c r="O1202" s="163"/>
      <c r="P1202" s="413"/>
      <c r="Q1202" s="163"/>
      <c r="R1202" s="185">
        <f t="shared" si="77"/>
        <v>31500</v>
      </c>
    </row>
    <row r="1203" spans="2:18">
      <c r="B1203" s="190">
        <f t="shared" si="76"/>
        <v>25</v>
      </c>
      <c r="C1203" s="160"/>
      <c r="D1203" s="161"/>
      <c r="E1203" s="161"/>
      <c r="F1203" s="145">
        <v>633</v>
      </c>
      <c r="G1203" s="217" t="s">
        <v>251</v>
      </c>
      <c r="H1203" s="397">
        <v>7250</v>
      </c>
      <c r="I1203" s="163"/>
      <c r="J1203" s="413"/>
      <c r="K1203" s="163"/>
      <c r="L1203" s="186">
        <f t="shared" si="75"/>
        <v>7250</v>
      </c>
      <c r="N1203" s="397"/>
      <c r="O1203" s="163"/>
      <c r="P1203" s="413"/>
      <c r="Q1203" s="163"/>
      <c r="R1203" s="186">
        <f t="shared" si="77"/>
        <v>7250</v>
      </c>
    </row>
    <row r="1204" spans="2:18">
      <c r="B1204" s="190">
        <f t="shared" si="76"/>
        <v>26</v>
      </c>
      <c r="C1204" s="160"/>
      <c r="D1204" s="161"/>
      <c r="E1204" s="161"/>
      <c r="F1204" s="145">
        <v>634</v>
      </c>
      <c r="G1204" s="217" t="s">
        <v>265</v>
      </c>
      <c r="H1204" s="397">
        <v>9500</v>
      </c>
      <c r="I1204" s="163"/>
      <c r="J1204" s="413"/>
      <c r="K1204" s="163"/>
      <c r="L1204" s="186">
        <f t="shared" si="75"/>
        <v>9500</v>
      </c>
      <c r="N1204" s="397"/>
      <c r="O1204" s="163"/>
      <c r="P1204" s="413"/>
      <c r="Q1204" s="163"/>
      <c r="R1204" s="186">
        <f t="shared" si="77"/>
        <v>9500</v>
      </c>
    </row>
    <row r="1205" spans="2:18">
      <c r="B1205" s="190">
        <f t="shared" si="76"/>
        <v>27</v>
      </c>
      <c r="C1205" s="160"/>
      <c r="D1205" s="161"/>
      <c r="E1205" s="161"/>
      <c r="F1205" s="145">
        <v>635</v>
      </c>
      <c r="G1205" s="217" t="s">
        <v>266</v>
      </c>
      <c r="H1205" s="397">
        <v>400</v>
      </c>
      <c r="I1205" s="163"/>
      <c r="J1205" s="413"/>
      <c r="K1205" s="163"/>
      <c r="L1205" s="186">
        <f t="shared" si="75"/>
        <v>400</v>
      </c>
      <c r="N1205" s="397"/>
      <c r="O1205" s="163"/>
      <c r="P1205" s="413"/>
      <c r="Q1205" s="163"/>
      <c r="R1205" s="186">
        <f t="shared" si="77"/>
        <v>400</v>
      </c>
    </row>
    <row r="1206" spans="2:18">
      <c r="B1206" s="190">
        <f t="shared" si="76"/>
        <v>28</v>
      </c>
      <c r="C1206" s="160"/>
      <c r="D1206" s="161"/>
      <c r="E1206" s="161"/>
      <c r="F1206" s="145">
        <v>636</v>
      </c>
      <c r="G1206" s="217" t="s">
        <v>366</v>
      </c>
      <c r="H1206" s="397">
        <v>50</v>
      </c>
      <c r="I1206" s="163"/>
      <c r="J1206" s="413"/>
      <c r="K1206" s="163"/>
      <c r="L1206" s="186">
        <f t="shared" si="75"/>
        <v>50</v>
      </c>
      <c r="N1206" s="397"/>
      <c r="O1206" s="163"/>
      <c r="P1206" s="413"/>
      <c r="Q1206" s="163"/>
      <c r="R1206" s="186">
        <f t="shared" si="77"/>
        <v>50</v>
      </c>
    </row>
    <row r="1207" spans="2:18">
      <c r="B1207" s="190">
        <f t="shared" si="76"/>
        <v>29</v>
      </c>
      <c r="C1207" s="160"/>
      <c r="D1207" s="161"/>
      <c r="E1207" s="161"/>
      <c r="F1207" s="145">
        <v>637</v>
      </c>
      <c r="G1207" s="217" t="s">
        <v>252</v>
      </c>
      <c r="H1207" s="397">
        <v>14300</v>
      </c>
      <c r="I1207" s="163"/>
      <c r="J1207" s="413"/>
      <c r="K1207" s="163"/>
      <c r="L1207" s="186">
        <f t="shared" si="75"/>
        <v>14300</v>
      </c>
      <c r="N1207" s="397"/>
      <c r="O1207" s="163"/>
      <c r="P1207" s="413"/>
      <c r="Q1207" s="163"/>
      <c r="R1207" s="186">
        <f t="shared" si="77"/>
        <v>14300</v>
      </c>
    </row>
    <row r="1208" spans="2:18">
      <c r="B1208" s="190">
        <f t="shared" si="76"/>
        <v>30</v>
      </c>
      <c r="C1208" s="160"/>
      <c r="D1208" s="161"/>
      <c r="E1208" s="161"/>
      <c r="F1208" s="167">
        <v>640</v>
      </c>
      <c r="G1208" s="225" t="s">
        <v>445</v>
      </c>
      <c r="H1208" s="397">
        <v>150</v>
      </c>
      <c r="I1208" s="163"/>
      <c r="J1208" s="413"/>
      <c r="K1208" s="163"/>
      <c r="L1208" s="185">
        <f t="shared" si="75"/>
        <v>150</v>
      </c>
      <c r="N1208" s="397"/>
      <c r="O1208" s="163"/>
      <c r="P1208" s="413"/>
      <c r="Q1208" s="163"/>
      <c r="R1208" s="185">
        <f t="shared" si="77"/>
        <v>150</v>
      </c>
    </row>
    <row r="1209" spans="2:18">
      <c r="B1209" s="190">
        <f t="shared" si="76"/>
        <v>31</v>
      </c>
      <c r="C1209" s="160"/>
      <c r="D1209" s="161"/>
      <c r="E1209" s="174" t="s">
        <v>245</v>
      </c>
      <c r="F1209" s="174"/>
      <c r="G1209" s="252" t="s">
        <v>0</v>
      </c>
      <c r="H1209" s="403">
        <f>SUM(H1210:H1213)</f>
        <v>758965</v>
      </c>
      <c r="I1209" s="163"/>
      <c r="J1209" s="413"/>
      <c r="K1209" s="163"/>
      <c r="L1209" s="185">
        <f t="shared" si="75"/>
        <v>758965</v>
      </c>
      <c r="N1209" s="403"/>
      <c r="O1209" s="163"/>
      <c r="P1209" s="413"/>
      <c r="Q1209" s="163"/>
      <c r="R1209" s="265">
        <f t="shared" si="77"/>
        <v>758965</v>
      </c>
    </row>
    <row r="1210" spans="2:18">
      <c r="B1210" s="190">
        <f t="shared" si="76"/>
        <v>32</v>
      </c>
      <c r="C1210" s="141"/>
      <c r="D1210" s="142"/>
      <c r="E1210" s="142"/>
      <c r="F1210" s="142" t="s">
        <v>217</v>
      </c>
      <c r="G1210" s="217" t="s">
        <v>285</v>
      </c>
      <c r="H1210" s="397">
        <v>360000</v>
      </c>
      <c r="I1210" s="143"/>
      <c r="J1210" s="413"/>
      <c r="K1210" s="143"/>
      <c r="L1210" s="186">
        <f t="shared" si="75"/>
        <v>360000</v>
      </c>
      <c r="N1210" s="397"/>
      <c r="O1210" s="143"/>
      <c r="P1210" s="413"/>
      <c r="Q1210" s="143"/>
      <c r="R1210" s="186">
        <f t="shared" si="77"/>
        <v>360000</v>
      </c>
    </row>
    <row r="1211" spans="2:18">
      <c r="B1211" s="190">
        <f t="shared" si="76"/>
        <v>33</v>
      </c>
      <c r="C1211" s="141"/>
      <c r="D1211" s="142"/>
      <c r="E1211" s="142"/>
      <c r="F1211" s="142" t="s">
        <v>217</v>
      </c>
      <c r="G1211" s="217" t="s">
        <v>286</v>
      </c>
      <c r="H1211" s="397">
        <v>90000</v>
      </c>
      <c r="I1211" s="143"/>
      <c r="J1211" s="413"/>
      <c r="K1211" s="143"/>
      <c r="L1211" s="186">
        <f t="shared" si="75"/>
        <v>90000</v>
      </c>
      <c r="N1211" s="397"/>
      <c r="O1211" s="143"/>
      <c r="P1211" s="413"/>
      <c r="Q1211" s="143"/>
      <c r="R1211" s="186">
        <f t="shared" si="77"/>
        <v>90000</v>
      </c>
    </row>
    <row r="1212" spans="2:18">
      <c r="B1212" s="190">
        <f t="shared" si="76"/>
        <v>34</v>
      </c>
      <c r="C1212" s="141"/>
      <c r="D1212" s="142"/>
      <c r="E1212" s="142"/>
      <c r="F1212" s="142" t="s">
        <v>217</v>
      </c>
      <c r="G1212" s="217" t="s">
        <v>287</v>
      </c>
      <c r="H1212" s="397">
        <v>20000</v>
      </c>
      <c r="I1212" s="143"/>
      <c r="J1212" s="413"/>
      <c r="K1212" s="143"/>
      <c r="L1212" s="186">
        <f t="shared" si="75"/>
        <v>20000</v>
      </c>
      <c r="N1212" s="397"/>
      <c r="O1212" s="143"/>
      <c r="P1212" s="413"/>
      <c r="Q1212" s="143"/>
      <c r="R1212" s="186">
        <f t="shared" si="77"/>
        <v>20000</v>
      </c>
    </row>
    <row r="1213" spans="2:18">
      <c r="B1213" s="190">
        <f t="shared" si="76"/>
        <v>35</v>
      </c>
      <c r="C1213" s="141"/>
      <c r="D1213" s="142"/>
      <c r="E1213" s="142"/>
      <c r="F1213" s="142" t="s">
        <v>217</v>
      </c>
      <c r="G1213" s="217" t="s">
        <v>276</v>
      </c>
      <c r="H1213" s="397">
        <f>288965</f>
        <v>288965</v>
      </c>
      <c r="I1213" s="143"/>
      <c r="J1213" s="413"/>
      <c r="K1213" s="143"/>
      <c r="L1213" s="186">
        <f t="shared" si="75"/>
        <v>288965</v>
      </c>
      <c r="N1213" s="397"/>
      <c r="O1213" s="143"/>
      <c r="P1213" s="413"/>
      <c r="Q1213" s="143"/>
      <c r="R1213" s="186">
        <f t="shared" si="77"/>
        <v>288965</v>
      </c>
    </row>
    <row r="1214" spans="2:18">
      <c r="B1214" s="190">
        <f t="shared" si="76"/>
        <v>36</v>
      </c>
      <c r="C1214" s="141"/>
      <c r="D1214" s="142"/>
      <c r="E1214" s="174"/>
      <c r="F1214" s="196"/>
      <c r="G1214" s="252" t="s">
        <v>484</v>
      </c>
      <c r="H1214" s="403">
        <f>H1215</f>
        <v>25000</v>
      </c>
      <c r="I1214" s="143"/>
      <c r="J1214" s="413"/>
      <c r="K1214" s="143"/>
      <c r="L1214" s="185">
        <f t="shared" si="75"/>
        <v>25000</v>
      </c>
      <c r="N1214" s="403"/>
      <c r="O1214" s="143"/>
      <c r="P1214" s="413"/>
      <c r="Q1214" s="143"/>
      <c r="R1214" s="265">
        <f t="shared" si="77"/>
        <v>25000</v>
      </c>
    </row>
    <row r="1215" spans="2:18">
      <c r="B1215" s="190">
        <f t="shared" si="76"/>
        <v>37</v>
      </c>
      <c r="C1215" s="141"/>
      <c r="D1215" s="142"/>
      <c r="E1215" s="142" t="s">
        <v>245</v>
      </c>
      <c r="F1215" s="142" t="s">
        <v>217</v>
      </c>
      <c r="G1215" s="217" t="s">
        <v>311</v>
      </c>
      <c r="H1215" s="397">
        <v>25000</v>
      </c>
      <c r="I1215" s="143"/>
      <c r="J1215" s="413"/>
      <c r="K1215" s="143"/>
      <c r="L1215" s="186">
        <f t="shared" si="75"/>
        <v>25000</v>
      </c>
      <c r="N1215" s="397"/>
      <c r="O1215" s="143"/>
      <c r="P1215" s="413"/>
      <c r="Q1215" s="143"/>
      <c r="R1215" s="186">
        <f t="shared" si="77"/>
        <v>25000</v>
      </c>
    </row>
    <row r="1216" spans="2:18">
      <c r="B1216" s="190">
        <f t="shared" si="76"/>
        <v>38</v>
      </c>
      <c r="C1216" s="141"/>
      <c r="D1216" s="142"/>
      <c r="E1216" s="142"/>
      <c r="F1216" s="142"/>
      <c r="G1216" s="217"/>
      <c r="H1216" s="397"/>
      <c r="I1216" s="143"/>
      <c r="J1216" s="413"/>
      <c r="K1216" s="143"/>
      <c r="L1216" s="186"/>
      <c r="N1216" s="397"/>
      <c r="O1216" s="143"/>
      <c r="P1216" s="413"/>
      <c r="Q1216" s="143"/>
      <c r="R1216" s="186"/>
    </row>
    <row r="1217" spans="2:18">
      <c r="B1217" s="190">
        <f t="shared" si="76"/>
        <v>39</v>
      </c>
      <c r="C1217" s="141"/>
      <c r="D1217" s="142"/>
      <c r="E1217" s="142" t="s">
        <v>245</v>
      </c>
      <c r="F1217" s="142" t="s">
        <v>463</v>
      </c>
      <c r="G1217" s="239" t="s">
        <v>461</v>
      </c>
      <c r="H1217" s="397"/>
      <c r="I1217" s="143"/>
      <c r="J1217" s="159">
        <v>665</v>
      </c>
      <c r="K1217" s="143"/>
      <c r="L1217" s="186">
        <f>H1217+J1217</f>
        <v>665</v>
      </c>
      <c r="N1217" s="397"/>
      <c r="O1217" s="143"/>
      <c r="P1217" s="159"/>
      <c r="Q1217" s="143"/>
      <c r="R1217" s="186">
        <f t="shared" si="77"/>
        <v>665</v>
      </c>
    </row>
    <row r="1218" spans="2:18">
      <c r="B1218" s="190">
        <f t="shared" si="76"/>
        <v>40</v>
      </c>
      <c r="C1218" s="141"/>
      <c r="D1218" s="197"/>
      <c r="E1218" s="142" t="s">
        <v>245</v>
      </c>
      <c r="F1218" s="142" t="s">
        <v>340</v>
      </c>
      <c r="G1218" s="239" t="s">
        <v>461</v>
      </c>
      <c r="H1218" s="397"/>
      <c r="I1218" s="143"/>
      <c r="J1218" s="159">
        <v>37106</v>
      </c>
      <c r="K1218" s="143"/>
      <c r="L1218" s="186">
        <f>H1218+J1218</f>
        <v>37106</v>
      </c>
      <c r="N1218" s="397"/>
      <c r="O1218" s="143"/>
      <c r="P1218" s="159"/>
      <c r="Q1218" s="143"/>
      <c r="R1218" s="186">
        <f t="shared" si="77"/>
        <v>37106</v>
      </c>
    </row>
    <row r="1219" spans="2:18">
      <c r="B1219" s="190">
        <f t="shared" si="76"/>
        <v>41</v>
      </c>
      <c r="C1219" s="141"/>
      <c r="D1219" s="142"/>
      <c r="E1219" s="142"/>
      <c r="F1219" s="142"/>
      <c r="G1219" s="217"/>
      <c r="H1219" s="397"/>
      <c r="I1219" s="143"/>
      <c r="J1219" s="413"/>
      <c r="K1219" s="143"/>
      <c r="L1219" s="186"/>
      <c r="N1219" s="397"/>
      <c r="O1219" s="143"/>
      <c r="P1219" s="413"/>
      <c r="Q1219" s="143"/>
      <c r="R1219" s="186"/>
    </row>
    <row r="1220" spans="2:18" ht="15.75">
      <c r="B1220" s="190">
        <f t="shared" si="76"/>
        <v>42</v>
      </c>
      <c r="C1220" s="22">
        <v>2</v>
      </c>
      <c r="D1220" s="137" t="s">
        <v>168</v>
      </c>
      <c r="E1220" s="23"/>
      <c r="F1220" s="23"/>
      <c r="G1220" s="218"/>
      <c r="H1220" s="430">
        <f>H1221+H1227</f>
        <v>3451475</v>
      </c>
      <c r="I1220" s="117"/>
      <c r="J1220" s="487">
        <f>J1221+J1227</f>
        <v>83433</v>
      </c>
      <c r="K1220" s="117"/>
      <c r="L1220" s="389">
        <f t="shared" ref="L1220:L1258" si="78">H1220+J1220</f>
        <v>3534908</v>
      </c>
      <c r="N1220" s="430"/>
      <c r="O1220" s="117"/>
      <c r="P1220" s="487"/>
      <c r="Q1220" s="117"/>
      <c r="R1220" s="389">
        <f t="shared" si="77"/>
        <v>3534908</v>
      </c>
    </row>
    <row r="1221" spans="2:18">
      <c r="B1221" s="190">
        <f t="shared" si="76"/>
        <v>43</v>
      </c>
      <c r="C1221" s="81"/>
      <c r="D1221" s="196" t="s">
        <v>4</v>
      </c>
      <c r="E1221" s="260"/>
      <c r="F1221" s="260" t="s">
        <v>163</v>
      </c>
      <c r="G1221" s="261"/>
      <c r="H1221" s="403">
        <f>SUM(H1222:H1226)</f>
        <v>3448635</v>
      </c>
      <c r="I1221" s="21"/>
      <c r="J1221" s="159"/>
      <c r="K1221" s="21"/>
      <c r="L1221" s="186">
        <f t="shared" si="78"/>
        <v>3448635</v>
      </c>
      <c r="N1221" s="403"/>
      <c r="O1221" s="21"/>
      <c r="P1221" s="159"/>
      <c r="Q1221" s="21"/>
      <c r="R1221" s="265">
        <f t="shared" si="77"/>
        <v>3448635</v>
      </c>
    </row>
    <row r="1222" spans="2:18">
      <c r="B1222" s="190">
        <f t="shared" si="76"/>
        <v>44</v>
      </c>
      <c r="C1222" s="141"/>
      <c r="D1222" s="141"/>
      <c r="E1222" s="145" t="s">
        <v>275</v>
      </c>
      <c r="F1222" s="145">
        <v>637</v>
      </c>
      <c r="G1222" s="217" t="s">
        <v>436</v>
      </c>
      <c r="H1222" s="393">
        <v>276635</v>
      </c>
      <c r="I1222" s="143"/>
      <c r="J1222" s="157"/>
      <c r="K1222" s="143"/>
      <c r="L1222" s="187">
        <f t="shared" si="78"/>
        <v>276635</v>
      </c>
      <c r="N1222" s="393"/>
      <c r="O1222" s="143"/>
      <c r="P1222" s="157"/>
      <c r="Q1222" s="143"/>
      <c r="R1222" s="186">
        <f t="shared" si="77"/>
        <v>276635</v>
      </c>
    </row>
    <row r="1223" spans="2:18">
      <c r="B1223" s="190">
        <f t="shared" si="76"/>
        <v>45</v>
      </c>
      <c r="C1223" s="141"/>
      <c r="D1223" s="141"/>
      <c r="E1223" s="145" t="s">
        <v>275</v>
      </c>
      <c r="F1223" s="145">
        <v>637</v>
      </c>
      <c r="G1223" s="217" t="s">
        <v>651</v>
      </c>
      <c r="H1223" s="393">
        <v>520000</v>
      </c>
      <c r="I1223" s="143"/>
      <c r="J1223" s="157"/>
      <c r="K1223" s="143"/>
      <c r="L1223" s="187">
        <f t="shared" si="78"/>
        <v>520000</v>
      </c>
      <c r="N1223" s="393"/>
      <c r="O1223" s="143"/>
      <c r="P1223" s="157"/>
      <c r="Q1223" s="143"/>
      <c r="R1223" s="186">
        <f t="shared" si="77"/>
        <v>520000</v>
      </c>
    </row>
    <row r="1224" spans="2:18">
      <c r="B1224" s="190">
        <f t="shared" si="76"/>
        <v>46</v>
      </c>
      <c r="C1224" s="141"/>
      <c r="D1224" s="141"/>
      <c r="E1224" s="145" t="s">
        <v>275</v>
      </c>
      <c r="F1224" s="145">
        <v>637</v>
      </c>
      <c r="G1224" s="217" t="s">
        <v>652</v>
      </c>
      <c r="H1224" s="393">
        <v>2600000</v>
      </c>
      <c r="I1224" s="143"/>
      <c r="J1224" s="157"/>
      <c r="K1224" s="143"/>
      <c r="L1224" s="187">
        <f t="shared" si="78"/>
        <v>2600000</v>
      </c>
      <c r="N1224" s="393"/>
      <c r="O1224" s="143"/>
      <c r="P1224" s="157"/>
      <c r="Q1224" s="143"/>
      <c r="R1224" s="186">
        <f t="shared" si="77"/>
        <v>2600000</v>
      </c>
    </row>
    <row r="1225" spans="2:18">
      <c r="B1225" s="190">
        <f t="shared" si="76"/>
        <v>47</v>
      </c>
      <c r="C1225" s="141"/>
      <c r="D1225" s="141"/>
      <c r="E1225" s="145" t="s">
        <v>275</v>
      </c>
      <c r="F1225" s="145">
        <v>637</v>
      </c>
      <c r="G1225" s="217" t="s">
        <v>653</v>
      </c>
      <c r="H1225" s="393">
        <v>50000</v>
      </c>
      <c r="I1225" s="143"/>
      <c r="J1225" s="157"/>
      <c r="K1225" s="143"/>
      <c r="L1225" s="187">
        <f t="shared" si="78"/>
        <v>50000</v>
      </c>
      <c r="N1225" s="393"/>
      <c r="O1225" s="143"/>
      <c r="P1225" s="157"/>
      <c r="Q1225" s="143"/>
      <c r="R1225" s="186">
        <f t="shared" si="77"/>
        <v>50000</v>
      </c>
    </row>
    <row r="1226" spans="2:18">
      <c r="B1226" s="190">
        <f t="shared" si="76"/>
        <v>48</v>
      </c>
      <c r="C1226" s="141"/>
      <c r="D1226" s="141"/>
      <c r="E1226" s="145" t="s">
        <v>275</v>
      </c>
      <c r="F1226" s="180">
        <v>637</v>
      </c>
      <c r="G1226" s="217" t="s">
        <v>654</v>
      </c>
      <c r="H1226" s="397">
        <v>2000</v>
      </c>
      <c r="I1226" s="143"/>
      <c r="J1226" s="159"/>
      <c r="K1226" s="143"/>
      <c r="L1226" s="186">
        <f t="shared" si="78"/>
        <v>2000</v>
      </c>
      <c r="N1226" s="397"/>
      <c r="O1226" s="143"/>
      <c r="P1226" s="159"/>
      <c r="Q1226" s="143"/>
      <c r="R1226" s="186">
        <f t="shared" si="77"/>
        <v>2000</v>
      </c>
    </row>
    <row r="1227" spans="2:18">
      <c r="B1227" s="190">
        <f t="shared" si="76"/>
        <v>49</v>
      </c>
      <c r="C1227" s="81"/>
      <c r="D1227" s="196" t="s">
        <v>5</v>
      </c>
      <c r="E1227" s="260"/>
      <c r="F1227" s="260" t="s">
        <v>106</v>
      </c>
      <c r="G1227" s="261"/>
      <c r="H1227" s="563">
        <f>H1228</f>
        <v>2840</v>
      </c>
      <c r="I1227" s="21"/>
      <c r="J1227" s="159">
        <f>SUM(J1228:J1231)</f>
        <v>83433</v>
      </c>
      <c r="K1227" s="21"/>
      <c r="L1227" s="186">
        <f t="shared" si="78"/>
        <v>86273</v>
      </c>
      <c r="N1227" s="563"/>
      <c r="O1227" s="21"/>
      <c r="P1227" s="159"/>
      <c r="Q1227" s="21"/>
      <c r="R1227" s="265">
        <f t="shared" si="77"/>
        <v>86273</v>
      </c>
    </row>
    <row r="1228" spans="2:18">
      <c r="B1228" s="190">
        <f t="shared" si="76"/>
        <v>50</v>
      </c>
      <c r="C1228" s="141"/>
      <c r="D1228" s="141"/>
      <c r="E1228" s="145" t="s">
        <v>275</v>
      </c>
      <c r="F1228" s="145">
        <v>637</v>
      </c>
      <c r="G1228" s="217" t="s">
        <v>277</v>
      </c>
      <c r="H1228" s="393">
        <v>2840</v>
      </c>
      <c r="I1228" s="143"/>
      <c r="J1228" s="157"/>
      <c r="K1228" s="143"/>
      <c r="L1228" s="187">
        <f t="shared" si="78"/>
        <v>2840</v>
      </c>
      <c r="N1228" s="393"/>
      <c r="O1228" s="143"/>
      <c r="P1228" s="157"/>
      <c r="Q1228" s="143"/>
      <c r="R1228" s="186">
        <f t="shared" si="77"/>
        <v>2840</v>
      </c>
    </row>
    <row r="1229" spans="2:18">
      <c r="B1229" s="190">
        <f t="shared" si="76"/>
        <v>51</v>
      </c>
      <c r="C1229" s="141"/>
      <c r="D1229" s="178"/>
      <c r="E1229" s="145" t="s">
        <v>275</v>
      </c>
      <c r="F1229" s="145">
        <v>717</v>
      </c>
      <c r="G1229" s="217" t="s">
        <v>464</v>
      </c>
      <c r="H1229" s="399"/>
      <c r="I1229" s="143"/>
      <c r="J1229" s="177">
        <v>65060</v>
      </c>
      <c r="K1229" s="143"/>
      <c r="L1229" s="240">
        <f t="shared" si="78"/>
        <v>65060</v>
      </c>
      <c r="N1229" s="399"/>
      <c r="O1229" s="143"/>
      <c r="P1229" s="177"/>
      <c r="Q1229" s="143"/>
      <c r="R1229" s="186">
        <f t="shared" si="77"/>
        <v>65060</v>
      </c>
    </row>
    <row r="1230" spans="2:18">
      <c r="B1230" s="190">
        <f t="shared" si="76"/>
        <v>52</v>
      </c>
      <c r="C1230" s="141"/>
      <c r="D1230" s="178"/>
      <c r="E1230" s="145" t="s">
        <v>275</v>
      </c>
      <c r="F1230" s="145">
        <v>717</v>
      </c>
      <c r="G1230" s="239" t="s">
        <v>465</v>
      </c>
      <c r="H1230" s="399"/>
      <c r="I1230" s="143"/>
      <c r="J1230" s="177">
        <v>992</v>
      </c>
      <c r="K1230" s="143"/>
      <c r="L1230" s="240">
        <f t="shared" si="78"/>
        <v>992</v>
      </c>
      <c r="N1230" s="399"/>
      <c r="O1230" s="143"/>
      <c r="P1230" s="177"/>
      <c r="Q1230" s="143"/>
      <c r="R1230" s="186">
        <f t="shared" si="77"/>
        <v>992</v>
      </c>
    </row>
    <row r="1231" spans="2:18" ht="22.5">
      <c r="B1231" s="190">
        <f t="shared" si="76"/>
        <v>53</v>
      </c>
      <c r="C1231" s="516"/>
      <c r="D1231" s="529"/>
      <c r="E1231" s="509" t="s">
        <v>275</v>
      </c>
      <c r="F1231" s="509">
        <v>717</v>
      </c>
      <c r="G1231" s="508" t="s">
        <v>645</v>
      </c>
      <c r="H1231" s="530"/>
      <c r="I1231" s="504"/>
      <c r="J1231" s="532">
        <v>17381</v>
      </c>
      <c r="K1231" s="504"/>
      <c r="L1231" s="533">
        <f t="shared" si="78"/>
        <v>17381</v>
      </c>
      <c r="N1231" s="530"/>
      <c r="O1231" s="504"/>
      <c r="P1231" s="532"/>
      <c r="Q1231" s="504"/>
      <c r="R1231" s="186">
        <f t="shared" si="77"/>
        <v>17381</v>
      </c>
    </row>
    <row r="1232" spans="2:18" ht="15.75">
      <c r="B1232" s="190">
        <f t="shared" si="76"/>
        <v>54</v>
      </c>
      <c r="C1232" s="25">
        <v>3</v>
      </c>
      <c r="D1232" s="138" t="s">
        <v>144</v>
      </c>
      <c r="E1232" s="26"/>
      <c r="F1232" s="26"/>
      <c r="G1232" s="216"/>
      <c r="H1232" s="433">
        <f>SUM(H1233:H1235)</f>
        <v>8000</v>
      </c>
      <c r="I1232" s="94"/>
      <c r="J1232" s="489">
        <f>SUM(J1233:J1234)</f>
        <v>0</v>
      </c>
      <c r="K1232" s="94"/>
      <c r="L1232" s="388">
        <f t="shared" si="78"/>
        <v>8000</v>
      </c>
      <c r="N1232" s="433"/>
      <c r="O1232" s="94"/>
      <c r="P1232" s="489"/>
      <c r="Q1232" s="94"/>
      <c r="R1232" s="388">
        <f t="shared" si="77"/>
        <v>8000</v>
      </c>
    </row>
    <row r="1233" spans="2:18">
      <c r="B1233" s="190">
        <f t="shared" si="76"/>
        <v>55</v>
      </c>
      <c r="C1233" s="146"/>
      <c r="D1233" s="146"/>
      <c r="E1233" s="147" t="s">
        <v>278</v>
      </c>
      <c r="F1233" s="147">
        <v>637</v>
      </c>
      <c r="G1233" s="228" t="s">
        <v>279</v>
      </c>
      <c r="H1233" s="393">
        <v>7000</v>
      </c>
      <c r="I1233" s="143"/>
      <c r="J1233" s="157"/>
      <c r="K1233" s="143"/>
      <c r="L1233" s="187">
        <f t="shared" si="78"/>
        <v>7000</v>
      </c>
      <c r="N1233" s="393"/>
      <c r="O1233" s="143"/>
      <c r="P1233" s="157"/>
      <c r="Q1233" s="143"/>
      <c r="R1233" s="186">
        <f t="shared" si="77"/>
        <v>7000</v>
      </c>
    </row>
    <row r="1234" spans="2:18">
      <c r="B1234" s="190">
        <f t="shared" si="76"/>
        <v>56</v>
      </c>
      <c r="C1234" s="141"/>
      <c r="D1234" s="141"/>
      <c r="E1234" s="147" t="s">
        <v>278</v>
      </c>
      <c r="F1234" s="145">
        <v>633</v>
      </c>
      <c r="G1234" s="217" t="s">
        <v>537</v>
      </c>
      <c r="H1234" s="393">
        <v>100</v>
      </c>
      <c r="I1234" s="143"/>
      <c r="J1234" s="157"/>
      <c r="K1234" s="143"/>
      <c r="L1234" s="187">
        <f t="shared" si="78"/>
        <v>100</v>
      </c>
      <c r="N1234" s="393"/>
      <c r="O1234" s="143"/>
      <c r="P1234" s="157"/>
      <c r="Q1234" s="143"/>
      <c r="R1234" s="186">
        <f t="shared" si="77"/>
        <v>100</v>
      </c>
    </row>
    <row r="1235" spans="2:18">
      <c r="B1235" s="190">
        <f t="shared" si="76"/>
        <v>57</v>
      </c>
      <c r="C1235" s="141"/>
      <c r="D1235" s="178"/>
      <c r="E1235" s="147" t="s">
        <v>278</v>
      </c>
      <c r="F1235" s="147">
        <v>637</v>
      </c>
      <c r="G1235" s="217" t="s">
        <v>587</v>
      </c>
      <c r="H1235" s="399">
        <v>900</v>
      </c>
      <c r="I1235" s="143"/>
      <c r="J1235" s="177"/>
      <c r="K1235" s="143"/>
      <c r="L1235" s="240">
        <f t="shared" si="78"/>
        <v>900</v>
      </c>
      <c r="N1235" s="399"/>
      <c r="O1235" s="143"/>
      <c r="P1235" s="177"/>
      <c r="Q1235" s="143"/>
      <c r="R1235" s="186">
        <f t="shared" si="77"/>
        <v>900</v>
      </c>
    </row>
    <row r="1236" spans="2:18" ht="15.75">
      <c r="B1236" s="190">
        <f t="shared" si="76"/>
        <v>58</v>
      </c>
      <c r="C1236" s="25">
        <v>4</v>
      </c>
      <c r="D1236" s="138" t="s">
        <v>116</v>
      </c>
      <c r="E1236" s="26"/>
      <c r="F1236" s="26"/>
      <c r="G1236" s="216"/>
      <c r="H1236" s="433">
        <f>H1237</f>
        <v>15000</v>
      </c>
      <c r="I1236" s="94"/>
      <c r="J1236" s="489">
        <v>0</v>
      </c>
      <c r="K1236" s="94"/>
      <c r="L1236" s="388">
        <f t="shared" si="78"/>
        <v>15000</v>
      </c>
      <c r="N1236" s="433"/>
      <c r="O1236" s="94"/>
      <c r="P1236" s="489"/>
      <c r="Q1236" s="94"/>
      <c r="R1236" s="389">
        <f t="shared" si="77"/>
        <v>15000</v>
      </c>
    </row>
    <row r="1237" spans="2:18" ht="22.5">
      <c r="B1237" s="190">
        <f t="shared" si="76"/>
        <v>59</v>
      </c>
      <c r="C1237" s="519"/>
      <c r="D1237" s="519"/>
      <c r="E1237" s="520" t="s">
        <v>245</v>
      </c>
      <c r="F1237" s="520">
        <v>640</v>
      </c>
      <c r="G1237" s="522" t="s">
        <v>638</v>
      </c>
      <c r="H1237" s="503">
        <v>15000</v>
      </c>
      <c r="I1237" s="504"/>
      <c r="J1237" s="505"/>
      <c r="K1237" s="504"/>
      <c r="L1237" s="521">
        <f t="shared" si="78"/>
        <v>15000</v>
      </c>
      <c r="N1237" s="503"/>
      <c r="O1237" s="504"/>
      <c r="P1237" s="505"/>
      <c r="Q1237" s="504"/>
      <c r="R1237" s="631">
        <f t="shared" si="77"/>
        <v>15000</v>
      </c>
    </row>
    <row r="1238" spans="2:18" ht="15.75">
      <c r="B1238" s="190">
        <f t="shared" si="76"/>
        <v>60</v>
      </c>
      <c r="C1238" s="25">
        <v>5</v>
      </c>
      <c r="D1238" s="138" t="s">
        <v>117</v>
      </c>
      <c r="E1238" s="26"/>
      <c r="F1238" s="26"/>
      <c r="G1238" s="216"/>
      <c r="H1238" s="433">
        <f>H1239</f>
        <v>9635</v>
      </c>
      <c r="I1238" s="94"/>
      <c r="J1238" s="489">
        <v>0</v>
      </c>
      <c r="K1238" s="94"/>
      <c r="L1238" s="388">
        <f t="shared" si="78"/>
        <v>9635</v>
      </c>
      <c r="N1238" s="433"/>
      <c r="O1238" s="94"/>
      <c r="P1238" s="489"/>
      <c r="Q1238" s="94"/>
      <c r="R1238" s="388">
        <f t="shared" si="77"/>
        <v>9635</v>
      </c>
    </row>
    <row r="1239" spans="2:18">
      <c r="B1239" s="190">
        <f t="shared" si="76"/>
        <v>61</v>
      </c>
      <c r="C1239" s="146"/>
      <c r="D1239" s="146"/>
      <c r="E1239" s="174" t="s">
        <v>245</v>
      </c>
      <c r="F1239" s="174"/>
      <c r="G1239" s="252" t="s">
        <v>477</v>
      </c>
      <c r="H1239" s="403">
        <f>H1240+H1241+H1242</f>
        <v>9635</v>
      </c>
      <c r="I1239" s="143"/>
      <c r="J1239" s="157"/>
      <c r="K1239" s="143"/>
      <c r="L1239" s="187">
        <f t="shared" si="78"/>
        <v>9635</v>
      </c>
      <c r="N1239" s="403"/>
      <c r="O1239" s="143"/>
      <c r="P1239" s="157"/>
      <c r="Q1239" s="143"/>
      <c r="R1239" s="265">
        <f t="shared" si="77"/>
        <v>9635</v>
      </c>
    </row>
    <row r="1240" spans="2:18">
      <c r="B1240" s="190">
        <f t="shared" si="76"/>
        <v>62</v>
      </c>
      <c r="C1240" s="141"/>
      <c r="D1240" s="141"/>
      <c r="E1240" s="167"/>
      <c r="F1240" s="167">
        <v>610</v>
      </c>
      <c r="G1240" s="225" t="s">
        <v>262</v>
      </c>
      <c r="H1240" s="404">
        <v>1100</v>
      </c>
      <c r="I1240" s="143"/>
      <c r="J1240" s="157"/>
      <c r="K1240" s="143"/>
      <c r="L1240" s="187">
        <f t="shared" si="78"/>
        <v>1100</v>
      </c>
      <c r="N1240" s="404"/>
      <c r="O1240" s="143"/>
      <c r="P1240" s="157"/>
      <c r="Q1240" s="143"/>
      <c r="R1240" s="185">
        <f t="shared" si="77"/>
        <v>1100</v>
      </c>
    </row>
    <row r="1241" spans="2:18">
      <c r="B1241" s="190">
        <f t="shared" si="76"/>
        <v>63</v>
      </c>
      <c r="C1241" s="141"/>
      <c r="D1241" s="141"/>
      <c r="E1241" s="145"/>
      <c r="F1241" s="167">
        <v>620</v>
      </c>
      <c r="G1241" s="225" t="s">
        <v>264</v>
      </c>
      <c r="H1241" s="404">
        <v>385</v>
      </c>
      <c r="I1241" s="143"/>
      <c r="J1241" s="157"/>
      <c r="K1241" s="143"/>
      <c r="L1241" s="187">
        <f t="shared" si="78"/>
        <v>385</v>
      </c>
      <c r="N1241" s="404"/>
      <c r="O1241" s="143"/>
      <c r="P1241" s="157"/>
      <c r="Q1241" s="143"/>
      <c r="R1241" s="185">
        <f t="shared" si="77"/>
        <v>385</v>
      </c>
    </row>
    <row r="1242" spans="2:18">
      <c r="B1242" s="190">
        <f t="shared" si="76"/>
        <v>64</v>
      </c>
      <c r="C1242" s="141"/>
      <c r="D1242" s="141"/>
      <c r="E1242" s="145"/>
      <c r="F1242" s="167">
        <v>630</v>
      </c>
      <c r="G1242" s="225" t="s">
        <v>239</v>
      </c>
      <c r="H1242" s="404">
        <f>SUM(H1243:H1245)</f>
        <v>8150</v>
      </c>
      <c r="I1242" s="143"/>
      <c r="J1242" s="157"/>
      <c r="K1242" s="143"/>
      <c r="L1242" s="187">
        <f t="shared" si="78"/>
        <v>8150</v>
      </c>
      <c r="N1242" s="404"/>
      <c r="O1242" s="143"/>
      <c r="P1242" s="157"/>
      <c r="Q1242" s="143"/>
      <c r="R1242" s="185">
        <f t="shared" si="77"/>
        <v>8150</v>
      </c>
    </row>
    <row r="1243" spans="2:18">
      <c r="B1243" s="190">
        <f t="shared" si="76"/>
        <v>65</v>
      </c>
      <c r="C1243" s="141"/>
      <c r="D1243" s="141"/>
      <c r="E1243" s="145"/>
      <c r="F1243" s="145">
        <v>632</v>
      </c>
      <c r="G1243" s="217" t="s">
        <v>250</v>
      </c>
      <c r="H1243" s="393">
        <v>5000</v>
      </c>
      <c r="I1243" s="143"/>
      <c r="J1243" s="157"/>
      <c r="K1243" s="143"/>
      <c r="L1243" s="187">
        <f t="shared" si="78"/>
        <v>5000</v>
      </c>
      <c r="N1243" s="393"/>
      <c r="O1243" s="143"/>
      <c r="P1243" s="157"/>
      <c r="Q1243" s="143"/>
      <c r="R1243" s="186">
        <f t="shared" ref="R1243:R1258" si="79">H1243+J1243+N1243+P1243</f>
        <v>5000</v>
      </c>
    </row>
    <row r="1244" spans="2:18">
      <c r="B1244" s="190">
        <f t="shared" ref="B1244:B1258" si="80">B1243+1</f>
        <v>66</v>
      </c>
      <c r="C1244" s="141"/>
      <c r="D1244" s="141"/>
      <c r="E1244" s="145"/>
      <c r="F1244" s="145">
        <v>633</v>
      </c>
      <c r="G1244" s="217" t="s">
        <v>251</v>
      </c>
      <c r="H1244" s="393">
        <v>1250</v>
      </c>
      <c r="I1244" s="143"/>
      <c r="J1244" s="157"/>
      <c r="K1244" s="143"/>
      <c r="L1244" s="187">
        <f t="shared" si="78"/>
        <v>1250</v>
      </c>
      <c r="N1244" s="393"/>
      <c r="O1244" s="143"/>
      <c r="P1244" s="157"/>
      <c r="Q1244" s="143"/>
      <c r="R1244" s="186">
        <f t="shared" si="79"/>
        <v>1250</v>
      </c>
    </row>
    <row r="1245" spans="2:18" ht="13.5" thickBot="1">
      <c r="B1245" s="190">
        <f t="shared" si="80"/>
        <v>67</v>
      </c>
      <c r="C1245" s="141"/>
      <c r="D1245" s="141"/>
      <c r="E1245" s="145"/>
      <c r="F1245" s="145">
        <v>637</v>
      </c>
      <c r="G1245" s="217" t="s">
        <v>252</v>
      </c>
      <c r="H1245" s="393">
        <v>1900</v>
      </c>
      <c r="I1245" s="155"/>
      <c r="J1245" s="157"/>
      <c r="K1245" s="143"/>
      <c r="L1245" s="187">
        <f t="shared" si="78"/>
        <v>1900</v>
      </c>
      <c r="N1245" s="393"/>
      <c r="O1245" s="155"/>
      <c r="P1245" s="157"/>
      <c r="Q1245" s="143"/>
      <c r="R1245" s="186">
        <f t="shared" si="79"/>
        <v>1900</v>
      </c>
    </row>
    <row r="1246" spans="2:18" ht="15.75">
      <c r="B1246" s="190">
        <f t="shared" si="80"/>
        <v>68</v>
      </c>
      <c r="C1246" s="25">
        <v>6</v>
      </c>
      <c r="D1246" s="138" t="s">
        <v>177</v>
      </c>
      <c r="E1246" s="26"/>
      <c r="F1246" s="26"/>
      <c r="G1246" s="216"/>
      <c r="H1246" s="433">
        <f>H1247</f>
        <v>217690</v>
      </c>
      <c r="I1246" s="94"/>
      <c r="J1246" s="489">
        <f>SUM(J1247:J1258)</f>
        <v>171667</v>
      </c>
      <c r="K1246" s="94"/>
      <c r="L1246" s="388">
        <f t="shared" si="78"/>
        <v>389357</v>
      </c>
      <c r="N1246" s="433"/>
      <c r="O1246" s="94"/>
      <c r="P1246" s="489"/>
      <c r="Q1246" s="94"/>
      <c r="R1246" s="389">
        <f t="shared" si="79"/>
        <v>389357</v>
      </c>
    </row>
    <row r="1247" spans="2:18">
      <c r="B1247" s="190">
        <f t="shared" si="80"/>
        <v>69</v>
      </c>
      <c r="C1247" s="146"/>
      <c r="D1247" s="146"/>
      <c r="E1247" s="174" t="s">
        <v>245</v>
      </c>
      <c r="F1247" s="174"/>
      <c r="G1247" s="252" t="s">
        <v>477</v>
      </c>
      <c r="H1247" s="403">
        <f>H1248+H1249+H1250+H1257</f>
        <v>217690</v>
      </c>
      <c r="I1247" s="143"/>
      <c r="J1247" s="157"/>
      <c r="K1247" s="143"/>
      <c r="L1247" s="187">
        <f t="shared" si="78"/>
        <v>217690</v>
      </c>
      <c r="N1247" s="403"/>
      <c r="O1247" s="143"/>
      <c r="P1247" s="157"/>
      <c r="Q1247" s="143"/>
      <c r="R1247" s="265">
        <f t="shared" si="79"/>
        <v>217690</v>
      </c>
    </row>
    <row r="1248" spans="2:18">
      <c r="B1248" s="190">
        <f t="shared" si="80"/>
        <v>70</v>
      </c>
      <c r="C1248" s="141"/>
      <c r="D1248" s="141"/>
      <c r="E1248" s="167"/>
      <c r="F1248" s="167">
        <v>610</v>
      </c>
      <c r="G1248" s="225" t="s">
        <v>262</v>
      </c>
      <c r="H1248" s="404">
        <v>85000</v>
      </c>
      <c r="I1248" s="143"/>
      <c r="J1248" s="157"/>
      <c r="K1248" s="143"/>
      <c r="L1248" s="187">
        <f t="shared" si="78"/>
        <v>85000</v>
      </c>
      <c r="N1248" s="404"/>
      <c r="O1248" s="143"/>
      <c r="P1248" s="157"/>
      <c r="Q1248" s="143"/>
      <c r="R1248" s="185">
        <f t="shared" si="79"/>
        <v>85000</v>
      </c>
    </row>
    <row r="1249" spans="2:18">
      <c r="B1249" s="190">
        <f t="shared" si="80"/>
        <v>71</v>
      </c>
      <c r="C1249" s="141"/>
      <c r="D1249" s="141"/>
      <c r="E1249" s="145"/>
      <c r="F1249" s="167">
        <v>620</v>
      </c>
      <c r="G1249" s="225" t="s">
        <v>264</v>
      </c>
      <c r="H1249" s="404">
        <v>36890</v>
      </c>
      <c r="I1249" s="143"/>
      <c r="J1249" s="157"/>
      <c r="K1249" s="143"/>
      <c r="L1249" s="187">
        <f t="shared" si="78"/>
        <v>36890</v>
      </c>
      <c r="N1249" s="404"/>
      <c r="O1249" s="143"/>
      <c r="P1249" s="157"/>
      <c r="Q1249" s="143"/>
      <c r="R1249" s="185">
        <f t="shared" si="79"/>
        <v>36890</v>
      </c>
    </row>
    <row r="1250" spans="2:18">
      <c r="B1250" s="190">
        <f t="shared" si="80"/>
        <v>72</v>
      </c>
      <c r="C1250" s="141"/>
      <c r="D1250" s="141"/>
      <c r="E1250" s="145"/>
      <c r="F1250" s="167">
        <v>630</v>
      </c>
      <c r="G1250" s="225" t="s">
        <v>239</v>
      </c>
      <c r="H1250" s="404">
        <f>SUM(H1251:H1256)</f>
        <v>95600</v>
      </c>
      <c r="I1250" s="143"/>
      <c r="J1250" s="157"/>
      <c r="K1250" s="143"/>
      <c r="L1250" s="187">
        <f t="shared" si="78"/>
        <v>95600</v>
      </c>
      <c r="N1250" s="404"/>
      <c r="O1250" s="143"/>
      <c r="P1250" s="157"/>
      <c r="Q1250" s="143"/>
      <c r="R1250" s="185">
        <f t="shared" si="79"/>
        <v>95600</v>
      </c>
    </row>
    <row r="1251" spans="2:18">
      <c r="B1251" s="190">
        <f t="shared" si="80"/>
        <v>73</v>
      </c>
      <c r="C1251" s="141"/>
      <c r="D1251" s="141"/>
      <c r="E1251" s="145"/>
      <c r="F1251" s="145">
        <v>631</v>
      </c>
      <c r="G1251" s="217" t="s">
        <v>562</v>
      </c>
      <c r="H1251" s="393">
        <v>100</v>
      </c>
      <c r="I1251" s="143"/>
      <c r="J1251" s="157"/>
      <c r="K1251" s="143"/>
      <c r="L1251" s="187">
        <f t="shared" si="78"/>
        <v>100</v>
      </c>
      <c r="N1251" s="393"/>
      <c r="O1251" s="143"/>
      <c r="P1251" s="157"/>
      <c r="Q1251" s="143"/>
      <c r="R1251" s="186">
        <f t="shared" si="79"/>
        <v>100</v>
      </c>
    </row>
    <row r="1252" spans="2:18">
      <c r="B1252" s="190">
        <f t="shared" si="80"/>
        <v>74</v>
      </c>
      <c r="C1252" s="141"/>
      <c r="D1252" s="141"/>
      <c r="E1252" s="145"/>
      <c r="F1252" s="145">
        <v>632</v>
      </c>
      <c r="G1252" s="217" t="s">
        <v>250</v>
      </c>
      <c r="H1252" s="393">
        <v>3100</v>
      </c>
      <c r="I1252" s="143"/>
      <c r="J1252" s="157"/>
      <c r="K1252" s="143"/>
      <c r="L1252" s="187">
        <f t="shared" si="78"/>
        <v>3100</v>
      </c>
      <c r="N1252" s="393"/>
      <c r="O1252" s="143"/>
      <c r="P1252" s="157"/>
      <c r="Q1252" s="143"/>
      <c r="R1252" s="186">
        <f t="shared" si="79"/>
        <v>3100</v>
      </c>
    </row>
    <row r="1253" spans="2:18">
      <c r="B1253" s="190">
        <f t="shared" si="80"/>
        <v>75</v>
      </c>
      <c r="C1253" s="141"/>
      <c r="D1253" s="141"/>
      <c r="E1253" s="145"/>
      <c r="F1253" s="145">
        <v>633</v>
      </c>
      <c r="G1253" s="217" t="s">
        <v>251</v>
      </c>
      <c r="H1253" s="393">
        <v>3250</v>
      </c>
      <c r="I1253" s="143"/>
      <c r="J1253" s="157"/>
      <c r="K1253" s="143"/>
      <c r="L1253" s="187">
        <f t="shared" si="78"/>
        <v>3250</v>
      </c>
      <c r="N1253" s="393"/>
      <c r="O1253" s="143"/>
      <c r="P1253" s="157"/>
      <c r="Q1253" s="143"/>
      <c r="R1253" s="186">
        <f t="shared" si="79"/>
        <v>3250</v>
      </c>
    </row>
    <row r="1254" spans="2:18">
      <c r="B1254" s="190">
        <f t="shared" si="80"/>
        <v>76</v>
      </c>
      <c r="C1254" s="141"/>
      <c r="D1254" s="141"/>
      <c r="E1254" s="145"/>
      <c r="F1254" s="145">
        <v>634</v>
      </c>
      <c r="G1254" s="217" t="s">
        <v>265</v>
      </c>
      <c r="H1254" s="393">
        <v>9550</v>
      </c>
      <c r="I1254" s="143"/>
      <c r="J1254" s="157"/>
      <c r="K1254" s="143"/>
      <c r="L1254" s="187">
        <f t="shared" si="78"/>
        <v>9550</v>
      </c>
      <c r="N1254" s="393"/>
      <c r="O1254" s="143"/>
      <c r="P1254" s="157"/>
      <c r="Q1254" s="143"/>
      <c r="R1254" s="186">
        <f t="shared" si="79"/>
        <v>9550</v>
      </c>
    </row>
    <row r="1255" spans="2:18">
      <c r="B1255" s="190">
        <f t="shared" si="80"/>
        <v>77</v>
      </c>
      <c r="C1255" s="141"/>
      <c r="D1255" s="141"/>
      <c r="E1255" s="145"/>
      <c r="F1255" s="145">
        <v>635</v>
      </c>
      <c r="G1255" s="217" t="s">
        <v>266</v>
      </c>
      <c r="H1255" s="393">
        <v>4100</v>
      </c>
      <c r="I1255" s="143"/>
      <c r="J1255" s="157"/>
      <c r="K1255" s="143"/>
      <c r="L1255" s="187">
        <f t="shared" si="78"/>
        <v>4100</v>
      </c>
      <c r="N1255" s="393"/>
      <c r="O1255" s="143"/>
      <c r="P1255" s="157"/>
      <c r="Q1255" s="143"/>
      <c r="R1255" s="186">
        <f t="shared" si="79"/>
        <v>4100</v>
      </c>
    </row>
    <row r="1256" spans="2:18">
      <c r="B1256" s="190">
        <f t="shared" si="80"/>
        <v>78</v>
      </c>
      <c r="C1256" s="141"/>
      <c r="D1256" s="141"/>
      <c r="E1256" s="145"/>
      <c r="F1256" s="145">
        <v>637</v>
      </c>
      <c r="G1256" s="217" t="s">
        <v>252</v>
      </c>
      <c r="H1256" s="393">
        <v>75500</v>
      </c>
      <c r="I1256" s="166"/>
      <c r="J1256" s="157"/>
      <c r="K1256" s="143"/>
      <c r="L1256" s="187">
        <f t="shared" si="78"/>
        <v>75500</v>
      </c>
      <c r="N1256" s="393"/>
      <c r="O1256" s="166"/>
      <c r="P1256" s="157"/>
      <c r="Q1256" s="143"/>
      <c r="R1256" s="186">
        <f t="shared" si="79"/>
        <v>75500</v>
      </c>
    </row>
    <row r="1257" spans="2:18">
      <c r="B1257" s="190">
        <f t="shared" si="80"/>
        <v>79</v>
      </c>
      <c r="C1257" s="146"/>
      <c r="D1257" s="146"/>
      <c r="E1257" s="147"/>
      <c r="F1257" s="446">
        <v>640</v>
      </c>
      <c r="G1257" s="229" t="s">
        <v>445</v>
      </c>
      <c r="H1257" s="404">
        <v>200</v>
      </c>
      <c r="I1257" s="166"/>
      <c r="J1257" s="177"/>
      <c r="K1257" s="143"/>
      <c r="L1257" s="187">
        <f t="shared" si="78"/>
        <v>200</v>
      </c>
      <c r="N1257" s="404"/>
      <c r="O1257" s="166"/>
      <c r="P1257" s="177"/>
      <c r="Q1257" s="143"/>
      <c r="R1257" s="185">
        <f t="shared" si="79"/>
        <v>200</v>
      </c>
    </row>
    <row r="1258" spans="2:18" ht="13.5" thickBot="1">
      <c r="B1258" s="270">
        <f t="shared" si="80"/>
        <v>80</v>
      </c>
      <c r="C1258" s="153"/>
      <c r="D1258" s="153"/>
      <c r="E1258" s="154"/>
      <c r="F1258" s="154">
        <v>717</v>
      </c>
      <c r="G1258" s="269" t="s">
        <v>589</v>
      </c>
      <c r="H1258" s="405"/>
      <c r="I1258" s="155"/>
      <c r="J1258" s="385">
        <v>171667</v>
      </c>
      <c r="K1258" s="155"/>
      <c r="L1258" s="258">
        <f t="shared" si="78"/>
        <v>171667</v>
      </c>
      <c r="N1258" s="405"/>
      <c r="O1258" s="155"/>
      <c r="P1258" s="385"/>
      <c r="Q1258" s="155"/>
      <c r="R1258" s="241">
        <f t="shared" si="79"/>
        <v>171667</v>
      </c>
    </row>
    <row r="1264" spans="2:18" ht="27.75" thickBot="1">
      <c r="B1264" s="277" t="s">
        <v>166</v>
      </c>
      <c r="C1264" s="277"/>
      <c r="D1264" s="277"/>
      <c r="E1264" s="277"/>
      <c r="F1264" s="277"/>
      <c r="G1264" s="277"/>
      <c r="H1264" s="498"/>
      <c r="I1264" s="277"/>
      <c r="J1264" s="277"/>
      <c r="K1264" s="277"/>
      <c r="L1264" s="277"/>
    </row>
    <row r="1265" spans="2:18" ht="15" thickBot="1">
      <c r="B1265" s="882" t="s">
        <v>540</v>
      </c>
      <c r="C1265" s="883"/>
      <c r="D1265" s="883"/>
      <c r="E1265" s="883"/>
      <c r="F1265" s="883"/>
      <c r="G1265" s="883"/>
      <c r="H1265" s="883"/>
      <c r="I1265" s="883"/>
      <c r="J1265" s="883"/>
      <c r="K1265" s="131"/>
      <c r="L1265" s="884" t="s">
        <v>732</v>
      </c>
      <c r="N1265" s="873" t="s">
        <v>767</v>
      </c>
      <c r="O1265" s="739"/>
      <c r="P1265" s="876" t="s">
        <v>768</v>
      </c>
      <c r="Q1265" s="740"/>
      <c r="R1265" s="879" t="s">
        <v>769</v>
      </c>
    </row>
    <row r="1266" spans="2:18" ht="15" thickTop="1">
      <c r="B1266" s="24"/>
      <c r="C1266" s="887" t="s">
        <v>513</v>
      </c>
      <c r="D1266" s="887" t="s">
        <v>512</v>
      </c>
      <c r="E1266" s="887" t="s">
        <v>510</v>
      </c>
      <c r="F1266" s="887" t="s">
        <v>511</v>
      </c>
      <c r="G1266" s="368" t="s">
        <v>3</v>
      </c>
      <c r="H1266" s="889" t="s">
        <v>730</v>
      </c>
      <c r="I1266" s="84"/>
      <c r="J1266" s="891" t="s">
        <v>731</v>
      </c>
      <c r="K1266" s="84"/>
      <c r="L1266" s="885"/>
      <c r="N1266" s="874"/>
      <c r="O1266" s="739"/>
      <c r="P1266" s="877"/>
      <c r="Q1266" s="740"/>
      <c r="R1266" s="880"/>
    </row>
    <row r="1267" spans="2:18" ht="44.25" customHeight="1" thickBot="1">
      <c r="B1267" s="27"/>
      <c r="C1267" s="888"/>
      <c r="D1267" s="888"/>
      <c r="E1267" s="888"/>
      <c r="F1267" s="888"/>
      <c r="G1267" s="214"/>
      <c r="H1267" s="890"/>
      <c r="I1267" s="84"/>
      <c r="J1267" s="892"/>
      <c r="K1267" s="84"/>
      <c r="L1267" s="886"/>
      <c r="N1267" s="875"/>
      <c r="O1267" s="739"/>
      <c r="P1267" s="878"/>
      <c r="Q1267" s="740"/>
      <c r="R1267" s="881"/>
    </row>
    <row r="1268" spans="2:18" ht="19.5" thickTop="1" thickBot="1">
      <c r="B1268" s="190">
        <v>1</v>
      </c>
      <c r="C1268" s="136" t="s">
        <v>231</v>
      </c>
      <c r="D1268" s="116"/>
      <c r="E1268" s="116"/>
      <c r="F1268" s="116"/>
      <c r="G1268" s="227"/>
      <c r="H1268" s="428">
        <f>H1269+H1279+H1281+H1295+H1304+H1339+H1354+H1364+H1366+H1371+H1381</f>
        <v>1864030</v>
      </c>
      <c r="I1268" s="118"/>
      <c r="J1268" s="220">
        <f>J1269+J1279+J1281+J1295+J1304+J1339+J1354+J1364+J1366+J1371+J1381</f>
        <v>0</v>
      </c>
      <c r="K1268" s="118"/>
      <c r="L1268" s="387">
        <f t="shared" ref="L1268:L1332" si="81">H1268+J1268</f>
        <v>1864030</v>
      </c>
      <c r="N1268" s="741">
        <f>N1269+N1279+N1281+N1295+N1304+N1339+N1354+N1364+N1366+N1371+N1381</f>
        <v>1000</v>
      </c>
      <c r="O1268" s="278"/>
      <c r="P1268" s="742">
        <f>P1269+P1279+P1281+P1295+P1304+P1339+P1354+P1364+P1366+P1371+P1381</f>
        <v>0</v>
      </c>
      <c r="R1268" s="743">
        <f>H1268+J1268+N1268+P1268</f>
        <v>1865030</v>
      </c>
    </row>
    <row r="1269" spans="2:18" ht="16.5" thickTop="1">
      <c r="B1269" s="190">
        <f t="shared" ref="B1269:B1293" si="82">B1268+1</f>
        <v>2</v>
      </c>
      <c r="C1269" s="25">
        <v>1</v>
      </c>
      <c r="D1269" s="138" t="s">
        <v>101</v>
      </c>
      <c r="E1269" s="26"/>
      <c r="F1269" s="26"/>
      <c r="G1269" s="216"/>
      <c r="H1269" s="429">
        <f>H1270</f>
        <v>172450</v>
      </c>
      <c r="I1269" s="94"/>
      <c r="J1269" s="486">
        <f>J1270</f>
        <v>0</v>
      </c>
      <c r="K1269" s="94"/>
      <c r="L1269" s="388">
        <f t="shared" si="81"/>
        <v>172450</v>
      </c>
      <c r="N1269" s="429"/>
      <c r="O1269" s="94"/>
      <c r="P1269" s="486">
        <f>P1270</f>
        <v>0</v>
      </c>
      <c r="Q1269" s="94"/>
      <c r="R1269" s="388">
        <f t="shared" ref="R1269:R1332" si="83">H1269+J1269+N1269+P1269</f>
        <v>172450</v>
      </c>
    </row>
    <row r="1270" spans="2:18">
      <c r="B1270" s="190">
        <f t="shared" si="82"/>
        <v>3</v>
      </c>
      <c r="C1270" s="160"/>
      <c r="D1270" s="161"/>
      <c r="E1270" s="373" t="s">
        <v>305</v>
      </c>
      <c r="F1270" s="373"/>
      <c r="G1270" s="374" t="s">
        <v>485</v>
      </c>
      <c r="H1270" s="564">
        <f>H1271+H1272+H1273+H1278</f>
        <v>172450</v>
      </c>
      <c r="I1270" s="375"/>
      <c r="J1270" s="490"/>
      <c r="K1270" s="375"/>
      <c r="L1270" s="376">
        <f t="shared" si="81"/>
        <v>172450</v>
      </c>
      <c r="N1270" s="564"/>
      <c r="O1270" s="375"/>
      <c r="P1270" s="490"/>
      <c r="Q1270" s="375"/>
      <c r="R1270" s="376">
        <f t="shared" si="83"/>
        <v>172450</v>
      </c>
    </row>
    <row r="1271" spans="2:18">
      <c r="B1271" s="190">
        <f t="shared" si="82"/>
        <v>4</v>
      </c>
      <c r="C1271" s="160"/>
      <c r="D1271" s="161"/>
      <c r="E1271" s="167"/>
      <c r="F1271" s="167">
        <v>610</v>
      </c>
      <c r="G1271" s="225" t="s">
        <v>262</v>
      </c>
      <c r="H1271" s="415">
        <v>84340</v>
      </c>
      <c r="I1271" s="163"/>
      <c r="J1271" s="413"/>
      <c r="K1271" s="163"/>
      <c r="L1271" s="185">
        <f t="shared" si="81"/>
        <v>84340</v>
      </c>
      <c r="N1271" s="415"/>
      <c r="O1271" s="163"/>
      <c r="P1271" s="413"/>
      <c r="Q1271" s="163"/>
      <c r="R1271" s="185">
        <f t="shared" si="83"/>
        <v>84340</v>
      </c>
    </row>
    <row r="1272" spans="2:18">
      <c r="B1272" s="190">
        <f t="shared" si="82"/>
        <v>5</v>
      </c>
      <c r="C1272" s="160"/>
      <c r="D1272" s="161"/>
      <c r="E1272" s="145"/>
      <c r="F1272" s="167">
        <v>620</v>
      </c>
      <c r="G1272" s="225" t="s">
        <v>264</v>
      </c>
      <c r="H1272" s="415">
        <v>29520</v>
      </c>
      <c r="I1272" s="163"/>
      <c r="J1272" s="413"/>
      <c r="K1272" s="163"/>
      <c r="L1272" s="185">
        <f t="shared" si="81"/>
        <v>29520</v>
      </c>
      <c r="N1272" s="415"/>
      <c r="O1272" s="163"/>
      <c r="P1272" s="413"/>
      <c r="Q1272" s="163"/>
      <c r="R1272" s="185">
        <f t="shared" si="83"/>
        <v>29520</v>
      </c>
    </row>
    <row r="1273" spans="2:18">
      <c r="B1273" s="190">
        <f t="shared" si="82"/>
        <v>6</v>
      </c>
      <c r="C1273" s="160"/>
      <c r="D1273" s="161"/>
      <c r="E1273" s="145"/>
      <c r="F1273" s="167">
        <v>630</v>
      </c>
      <c r="G1273" s="225" t="s">
        <v>360</v>
      </c>
      <c r="H1273" s="415">
        <f>H1274+H1275+H1276+H1277</f>
        <v>58290</v>
      </c>
      <c r="I1273" s="163"/>
      <c r="J1273" s="413"/>
      <c r="K1273" s="163"/>
      <c r="L1273" s="185">
        <f t="shared" si="81"/>
        <v>58290</v>
      </c>
      <c r="N1273" s="415"/>
      <c r="O1273" s="163"/>
      <c r="P1273" s="413"/>
      <c r="Q1273" s="163"/>
      <c r="R1273" s="185">
        <f t="shared" si="83"/>
        <v>58290</v>
      </c>
    </row>
    <row r="1274" spans="2:18">
      <c r="B1274" s="190">
        <f t="shared" si="82"/>
        <v>7</v>
      </c>
      <c r="C1274" s="160"/>
      <c r="D1274" s="161"/>
      <c r="E1274" s="145"/>
      <c r="F1274" s="145">
        <v>632</v>
      </c>
      <c r="G1274" s="217" t="s">
        <v>250</v>
      </c>
      <c r="H1274" s="397">
        <v>26380</v>
      </c>
      <c r="I1274" s="163"/>
      <c r="J1274" s="413"/>
      <c r="K1274" s="163"/>
      <c r="L1274" s="186">
        <f t="shared" si="81"/>
        <v>26380</v>
      </c>
      <c r="N1274" s="397"/>
      <c r="O1274" s="163"/>
      <c r="P1274" s="413"/>
      <c r="Q1274" s="163"/>
      <c r="R1274" s="186">
        <f t="shared" si="83"/>
        <v>26380</v>
      </c>
    </row>
    <row r="1275" spans="2:18">
      <c r="B1275" s="190">
        <f t="shared" si="82"/>
        <v>8</v>
      </c>
      <c r="C1275" s="160"/>
      <c r="D1275" s="161"/>
      <c r="E1275" s="145"/>
      <c r="F1275" s="145">
        <v>633</v>
      </c>
      <c r="G1275" s="217" t="s">
        <v>251</v>
      </c>
      <c r="H1275" s="397">
        <v>24700</v>
      </c>
      <c r="I1275" s="163"/>
      <c r="J1275" s="413"/>
      <c r="K1275" s="163"/>
      <c r="L1275" s="186">
        <f t="shared" si="81"/>
        <v>24700</v>
      </c>
      <c r="N1275" s="397"/>
      <c r="O1275" s="163"/>
      <c r="P1275" s="413"/>
      <c r="Q1275" s="163"/>
      <c r="R1275" s="186">
        <f t="shared" si="83"/>
        <v>24700</v>
      </c>
    </row>
    <row r="1276" spans="2:18">
      <c r="B1276" s="190">
        <f t="shared" si="82"/>
        <v>9</v>
      </c>
      <c r="C1276" s="160"/>
      <c r="D1276" s="161"/>
      <c r="E1276" s="145"/>
      <c r="F1276" s="145">
        <v>635</v>
      </c>
      <c r="G1276" s="217" t="s">
        <v>266</v>
      </c>
      <c r="H1276" s="397">
        <v>3300</v>
      </c>
      <c r="I1276" s="163"/>
      <c r="J1276" s="413"/>
      <c r="K1276" s="163"/>
      <c r="L1276" s="186">
        <f t="shared" si="81"/>
        <v>3300</v>
      </c>
      <c r="N1276" s="397"/>
      <c r="O1276" s="163"/>
      <c r="P1276" s="413"/>
      <c r="Q1276" s="163"/>
      <c r="R1276" s="186">
        <f t="shared" si="83"/>
        <v>3300</v>
      </c>
    </row>
    <row r="1277" spans="2:18">
      <c r="B1277" s="190">
        <f t="shared" si="82"/>
        <v>10</v>
      </c>
      <c r="C1277" s="160"/>
      <c r="D1277" s="161"/>
      <c r="E1277" s="145"/>
      <c r="F1277" s="145">
        <v>637</v>
      </c>
      <c r="G1277" s="217" t="s">
        <v>252</v>
      </c>
      <c r="H1277" s="397">
        <v>3910</v>
      </c>
      <c r="I1277" s="163"/>
      <c r="J1277" s="413"/>
      <c r="K1277" s="163"/>
      <c r="L1277" s="186">
        <f t="shared" si="81"/>
        <v>3910</v>
      </c>
      <c r="N1277" s="397"/>
      <c r="O1277" s="163"/>
      <c r="P1277" s="413"/>
      <c r="Q1277" s="163"/>
      <c r="R1277" s="186">
        <f t="shared" si="83"/>
        <v>3910</v>
      </c>
    </row>
    <row r="1278" spans="2:18">
      <c r="B1278" s="190">
        <f t="shared" si="82"/>
        <v>11</v>
      </c>
      <c r="C1278" s="160"/>
      <c r="D1278" s="161"/>
      <c r="E1278" s="161"/>
      <c r="F1278" s="167">
        <v>640</v>
      </c>
      <c r="G1278" s="225" t="s">
        <v>312</v>
      </c>
      <c r="H1278" s="404">
        <v>300</v>
      </c>
      <c r="I1278" s="274"/>
      <c r="J1278" s="162"/>
      <c r="K1278" s="274"/>
      <c r="L1278" s="187">
        <f t="shared" si="81"/>
        <v>300</v>
      </c>
      <c r="N1278" s="404"/>
      <c r="O1278" s="274"/>
      <c r="P1278" s="162"/>
      <c r="Q1278" s="274"/>
      <c r="R1278" s="185">
        <f t="shared" si="83"/>
        <v>300</v>
      </c>
    </row>
    <row r="1279" spans="2:18" ht="15.75">
      <c r="B1279" s="190">
        <f t="shared" si="82"/>
        <v>12</v>
      </c>
      <c r="C1279" s="22">
        <v>2</v>
      </c>
      <c r="D1279" s="137" t="s">
        <v>232</v>
      </c>
      <c r="E1279" s="23"/>
      <c r="F1279" s="23"/>
      <c r="G1279" s="218"/>
      <c r="H1279" s="430">
        <f>H1280</f>
        <v>1000</v>
      </c>
      <c r="I1279" s="275"/>
      <c r="J1279" s="491"/>
      <c r="K1279" s="275"/>
      <c r="L1279" s="389">
        <f t="shared" si="81"/>
        <v>1000</v>
      </c>
      <c r="N1279" s="430"/>
      <c r="O1279" s="275"/>
      <c r="P1279" s="491"/>
      <c r="Q1279" s="275"/>
      <c r="R1279" s="388">
        <f t="shared" si="83"/>
        <v>1000</v>
      </c>
    </row>
    <row r="1280" spans="2:18">
      <c r="B1280" s="190">
        <f t="shared" si="82"/>
        <v>13</v>
      </c>
      <c r="C1280" s="141"/>
      <c r="D1280" s="141"/>
      <c r="E1280" s="145" t="s">
        <v>295</v>
      </c>
      <c r="F1280" s="145">
        <v>640</v>
      </c>
      <c r="G1280" s="217" t="s">
        <v>296</v>
      </c>
      <c r="H1280" s="393">
        <v>1000</v>
      </c>
      <c r="I1280" s="200"/>
      <c r="J1280" s="157"/>
      <c r="K1280" s="200"/>
      <c r="L1280" s="187">
        <f t="shared" si="81"/>
        <v>1000</v>
      </c>
      <c r="N1280" s="393"/>
      <c r="O1280" s="200"/>
      <c r="P1280" s="157"/>
      <c r="Q1280" s="200"/>
      <c r="R1280" s="186">
        <f t="shared" si="83"/>
        <v>1000</v>
      </c>
    </row>
    <row r="1281" spans="2:18" ht="15.75">
      <c r="B1281" s="190">
        <f t="shared" si="82"/>
        <v>14</v>
      </c>
      <c r="C1281" s="25">
        <v>3</v>
      </c>
      <c r="D1281" s="138" t="s">
        <v>2</v>
      </c>
      <c r="E1281" s="26"/>
      <c r="F1281" s="26"/>
      <c r="G1281" s="216"/>
      <c r="H1281" s="436">
        <f>H1282+H1283+H1285+H1286+H1294</f>
        <v>15199</v>
      </c>
      <c r="I1281" s="276"/>
      <c r="J1281" s="491"/>
      <c r="K1281" s="276"/>
      <c r="L1281" s="389">
        <f t="shared" si="81"/>
        <v>15199</v>
      </c>
      <c r="N1281" s="436">
        <f>N1284</f>
        <v>1000</v>
      </c>
      <c r="O1281" s="276"/>
      <c r="P1281" s="491"/>
      <c r="Q1281" s="276"/>
      <c r="R1281" s="388">
        <f t="shared" si="83"/>
        <v>16199</v>
      </c>
    </row>
    <row r="1282" spans="2:18">
      <c r="B1282" s="190">
        <f t="shared" si="82"/>
        <v>15</v>
      </c>
      <c r="C1282" s="141"/>
      <c r="D1282" s="178"/>
      <c r="E1282" s="176" t="s">
        <v>297</v>
      </c>
      <c r="F1282" s="176">
        <v>640</v>
      </c>
      <c r="G1282" s="382" t="s">
        <v>298</v>
      </c>
      <c r="H1282" s="543">
        <v>2000</v>
      </c>
      <c r="I1282" s="143"/>
      <c r="J1282" s="177"/>
      <c r="K1282" s="143"/>
      <c r="L1282" s="240">
        <f t="shared" si="81"/>
        <v>2000</v>
      </c>
      <c r="N1282" s="543"/>
      <c r="O1282" s="143"/>
      <c r="P1282" s="177"/>
      <c r="Q1282" s="143"/>
      <c r="R1282" s="186">
        <f t="shared" si="83"/>
        <v>2000</v>
      </c>
    </row>
    <row r="1283" spans="2:18" ht="22.5">
      <c r="B1283" s="190">
        <f t="shared" si="82"/>
        <v>16</v>
      </c>
      <c r="C1283" s="141"/>
      <c r="D1283" s="178"/>
      <c r="E1283" s="514" t="s">
        <v>297</v>
      </c>
      <c r="F1283" s="514">
        <v>640</v>
      </c>
      <c r="G1283" s="617" t="s">
        <v>685</v>
      </c>
      <c r="H1283" s="543">
        <v>1077</v>
      </c>
      <c r="I1283" s="143"/>
      <c r="J1283" s="177"/>
      <c r="K1283" s="143"/>
      <c r="L1283" s="240">
        <f t="shared" si="81"/>
        <v>1077</v>
      </c>
      <c r="N1283" s="543"/>
      <c r="O1283" s="143"/>
      <c r="P1283" s="177"/>
      <c r="Q1283" s="143"/>
      <c r="R1283" s="631">
        <f t="shared" si="83"/>
        <v>1077</v>
      </c>
    </row>
    <row r="1284" spans="2:18" ht="22.5">
      <c r="B1284" s="190">
        <f t="shared" si="82"/>
        <v>17</v>
      </c>
      <c r="C1284" s="141"/>
      <c r="D1284" s="178"/>
      <c r="E1284" s="514" t="s">
        <v>297</v>
      </c>
      <c r="F1284" s="514">
        <v>640</v>
      </c>
      <c r="G1284" s="617" t="s">
        <v>790</v>
      </c>
      <c r="H1284" s="543"/>
      <c r="I1284" s="143"/>
      <c r="J1284" s="177"/>
      <c r="K1284" s="143"/>
      <c r="L1284" s="240"/>
      <c r="N1284" s="543">
        <v>1000</v>
      </c>
      <c r="O1284" s="143"/>
      <c r="P1284" s="177"/>
      <c r="Q1284" s="143"/>
      <c r="R1284" s="186">
        <f t="shared" si="83"/>
        <v>1000</v>
      </c>
    </row>
    <row r="1285" spans="2:18" ht="22.5">
      <c r="B1285" s="190">
        <f t="shared" si="82"/>
        <v>18</v>
      </c>
      <c r="C1285" s="141"/>
      <c r="D1285" s="178"/>
      <c r="E1285" s="514" t="s">
        <v>297</v>
      </c>
      <c r="F1285" s="514">
        <v>640</v>
      </c>
      <c r="G1285" s="617" t="s">
        <v>686</v>
      </c>
      <c r="H1285" s="543">
        <v>1940</v>
      </c>
      <c r="I1285" s="143"/>
      <c r="J1285" s="177"/>
      <c r="K1285" s="143"/>
      <c r="L1285" s="240">
        <f t="shared" si="81"/>
        <v>1940</v>
      </c>
      <c r="N1285" s="543"/>
      <c r="O1285" s="143"/>
      <c r="P1285" s="177"/>
      <c r="Q1285" s="143"/>
      <c r="R1285" s="186">
        <f t="shared" si="83"/>
        <v>1940</v>
      </c>
    </row>
    <row r="1286" spans="2:18" ht="22.5">
      <c r="B1286" s="190">
        <f t="shared" si="82"/>
        <v>19</v>
      </c>
      <c r="C1286" s="141"/>
      <c r="D1286" s="178"/>
      <c r="E1286" s="514" t="s">
        <v>297</v>
      </c>
      <c r="F1286" s="514">
        <v>640</v>
      </c>
      <c r="G1286" s="617" t="s">
        <v>687</v>
      </c>
      <c r="H1286" s="543">
        <f>SUM(H1287:H1293)</f>
        <v>8182</v>
      </c>
      <c r="I1286" s="143"/>
      <c r="J1286" s="177"/>
      <c r="K1286" s="143"/>
      <c r="L1286" s="240">
        <f t="shared" si="81"/>
        <v>8182</v>
      </c>
      <c r="N1286" s="543"/>
      <c r="O1286" s="143"/>
      <c r="P1286" s="177"/>
      <c r="Q1286" s="143"/>
      <c r="R1286" s="186">
        <f t="shared" si="83"/>
        <v>8182</v>
      </c>
    </row>
    <row r="1287" spans="2:18">
      <c r="B1287" s="190">
        <f t="shared" si="82"/>
        <v>20</v>
      </c>
      <c r="C1287" s="141"/>
      <c r="D1287" s="178"/>
      <c r="E1287" s="514"/>
      <c r="F1287" s="514"/>
      <c r="G1287" s="617" t="s">
        <v>688</v>
      </c>
      <c r="H1287" s="543">
        <v>392</v>
      </c>
      <c r="I1287" s="143"/>
      <c r="J1287" s="177"/>
      <c r="K1287" s="143"/>
      <c r="L1287" s="240">
        <f t="shared" si="81"/>
        <v>392</v>
      </c>
      <c r="N1287" s="543"/>
      <c r="O1287" s="143"/>
      <c r="P1287" s="177"/>
      <c r="Q1287" s="143"/>
      <c r="R1287" s="186">
        <f t="shared" si="83"/>
        <v>392</v>
      </c>
    </row>
    <row r="1288" spans="2:18">
      <c r="B1288" s="190">
        <f t="shared" si="82"/>
        <v>21</v>
      </c>
      <c r="C1288" s="141"/>
      <c r="D1288" s="178"/>
      <c r="E1288" s="514"/>
      <c r="F1288" s="514"/>
      <c r="G1288" s="617" t="s">
        <v>689</v>
      </c>
      <c r="H1288" s="543">
        <v>1798</v>
      </c>
      <c r="I1288" s="143"/>
      <c r="J1288" s="177"/>
      <c r="K1288" s="143"/>
      <c r="L1288" s="240">
        <f t="shared" si="81"/>
        <v>1798</v>
      </c>
      <c r="N1288" s="543"/>
      <c r="O1288" s="143"/>
      <c r="P1288" s="177"/>
      <c r="Q1288" s="143"/>
      <c r="R1288" s="186">
        <f t="shared" si="83"/>
        <v>1798</v>
      </c>
    </row>
    <row r="1289" spans="2:18">
      <c r="B1289" s="190">
        <f t="shared" si="82"/>
        <v>22</v>
      </c>
      <c r="C1289" s="141"/>
      <c r="D1289" s="178"/>
      <c r="E1289" s="514"/>
      <c r="F1289" s="514"/>
      <c r="G1289" s="617" t="s">
        <v>690</v>
      </c>
      <c r="H1289" s="543">
        <v>1505</v>
      </c>
      <c r="I1289" s="143"/>
      <c r="J1289" s="177"/>
      <c r="K1289" s="143"/>
      <c r="L1289" s="240">
        <f t="shared" si="81"/>
        <v>1505</v>
      </c>
      <c r="N1289" s="543"/>
      <c r="O1289" s="143"/>
      <c r="P1289" s="177"/>
      <c r="Q1289" s="143"/>
      <c r="R1289" s="186">
        <f t="shared" si="83"/>
        <v>1505</v>
      </c>
    </row>
    <row r="1290" spans="2:18">
      <c r="B1290" s="190">
        <f t="shared" si="82"/>
        <v>23</v>
      </c>
      <c r="C1290" s="141"/>
      <c r="D1290" s="178"/>
      <c r="E1290" s="514"/>
      <c r="F1290" s="514"/>
      <c r="G1290" s="617" t="s">
        <v>691</v>
      </c>
      <c r="H1290" s="543">
        <v>399</v>
      </c>
      <c r="I1290" s="143"/>
      <c r="J1290" s="177"/>
      <c r="K1290" s="143"/>
      <c r="L1290" s="240">
        <f t="shared" si="81"/>
        <v>399</v>
      </c>
      <c r="N1290" s="543"/>
      <c r="O1290" s="143"/>
      <c r="P1290" s="177"/>
      <c r="Q1290" s="143"/>
      <c r="R1290" s="186">
        <f t="shared" si="83"/>
        <v>399</v>
      </c>
    </row>
    <row r="1291" spans="2:18">
      <c r="B1291" s="190">
        <f t="shared" si="82"/>
        <v>24</v>
      </c>
      <c r="C1291" s="141"/>
      <c r="D1291" s="178"/>
      <c r="E1291" s="514"/>
      <c r="F1291" s="514"/>
      <c r="G1291" s="617" t="s">
        <v>692</v>
      </c>
      <c r="H1291" s="543">
        <v>457</v>
      </c>
      <c r="I1291" s="143"/>
      <c r="J1291" s="177"/>
      <c r="K1291" s="143"/>
      <c r="L1291" s="240">
        <f t="shared" si="81"/>
        <v>457</v>
      </c>
      <c r="N1291" s="543"/>
      <c r="O1291" s="143"/>
      <c r="P1291" s="177"/>
      <c r="Q1291" s="143"/>
      <c r="R1291" s="186">
        <f t="shared" si="83"/>
        <v>457</v>
      </c>
    </row>
    <row r="1292" spans="2:18">
      <c r="B1292" s="190">
        <f t="shared" si="82"/>
        <v>25</v>
      </c>
      <c r="C1292" s="141"/>
      <c r="D1292" s="178"/>
      <c r="E1292" s="514"/>
      <c r="F1292" s="514"/>
      <c r="G1292" s="617" t="s">
        <v>693</v>
      </c>
      <c r="H1292" s="543">
        <v>1020</v>
      </c>
      <c r="I1292" s="143"/>
      <c r="J1292" s="177"/>
      <c r="K1292" s="143"/>
      <c r="L1292" s="240">
        <f t="shared" si="81"/>
        <v>1020</v>
      </c>
      <c r="N1292" s="543"/>
      <c r="O1292" s="143"/>
      <c r="P1292" s="177"/>
      <c r="Q1292" s="143"/>
      <c r="R1292" s="186">
        <f t="shared" si="83"/>
        <v>1020</v>
      </c>
    </row>
    <row r="1293" spans="2:18">
      <c r="B1293" s="190">
        <f t="shared" si="82"/>
        <v>26</v>
      </c>
      <c r="C1293" s="141"/>
      <c r="D1293" s="178"/>
      <c r="E1293" s="514"/>
      <c r="F1293" s="514"/>
      <c r="G1293" s="617" t="s">
        <v>694</v>
      </c>
      <c r="H1293" s="543">
        <v>2611</v>
      </c>
      <c r="I1293" s="143"/>
      <c r="J1293" s="177"/>
      <c r="K1293" s="143"/>
      <c r="L1293" s="240">
        <f t="shared" si="81"/>
        <v>2611</v>
      </c>
      <c r="N1293" s="543"/>
      <c r="O1293" s="143"/>
      <c r="P1293" s="177"/>
      <c r="Q1293" s="143"/>
      <c r="R1293" s="186">
        <f t="shared" si="83"/>
        <v>2611</v>
      </c>
    </row>
    <row r="1294" spans="2:18" ht="33.75">
      <c r="B1294" s="190">
        <f>B1293+1</f>
        <v>27</v>
      </c>
      <c r="C1294" s="141"/>
      <c r="D1294" s="178"/>
      <c r="E1294" s="514" t="s">
        <v>297</v>
      </c>
      <c r="F1294" s="514">
        <v>640</v>
      </c>
      <c r="G1294" s="622" t="s">
        <v>703</v>
      </c>
      <c r="H1294" s="627">
        <v>2000</v>
      </c>
      <c r="I1294" s="143"/>
      <c r="J1294" s="177"/>
      <c r="K1294" s="143"/>
      <c r="L1294" s="533">
        <f t="shared" si="81"/>
        <v>2000</v>
      </c>
      <c r="N1294" s="627"/>
      <c r="O1294" s="143"/>
      <c r="P1294" s="177"/>
      <c r="Q1294" s="143"/>
      <c r="R1294" s="631">
        <f t="shared" si="83"/>
        <v>2000</v>
      </c>
    </row>
    <row r="1295" spans="2:18" ht="15.75">
      <c r="B1295" s="190">
        <f>B1294+1</f>
        <v>28</v>
      </c>
      <c r="C1295" s="25">
        <v>4</v>
      </c>
      <c r="D1295" s="138" t="s">
        <v>337</v>
      </c>
      <c r="E1295" s="26"/>
      <c r="F1295" s="26"/>
      <c r="G1295" s="216"/>
      <c r="H1295" s="433">
        <f>H1296</f>
        <v>22460</v>
      </c>
      <c r="I1295" s="94"/>
      <c r="J1295" s="492"/>
      <c r="K1295" s="94"/>
      <c r="L1295" s="388">
        <f t="shared" si="81"/>
        <v>22460</v>
      </c>
      <c r="N1295" s="433"/>
      <c r="O1295" s="94"/>
      <c r="P1295" s="492"/>
      <c r="Q1295" s="94"/>
      <c r="R1295" s="388">
        <f t="shared" si="83"/>
        <v>22460</v>
      </c>
    </row>
    <row r="1296" spans="2:18">
      <c r="B1296" s="190">
        <f>B1295+1</f>
        <v>29</v>
      </c>
      <c r="C1296" s="146"/>
      <c r="D1296" s="146"/>
      <c r="E1296" s="373" t="s">
        <v>338</v>
      </c>
      <c r="F1296" s="373"/>
      <c r="G1296" s="374" t="s">
        <v>486</v>
      </c>
      <c r="H1296" s="425">
        <f>H1297+H1298+H1299</f>
        <v>22460</v>
      </c>
      <c r="I1296" s="377"/>
      <c r="J1296" s="493"/>
      <c r="K1296" s="377"/>
      <c r="L1296" s="378">
        <f t="shared" si="81"/>
        <v>22460</v>
      </c>
      <c r="N1296" s="425"/>
      <c r="O1296" s="377"/>
      <c r="P1296" s="493"/>
      <c r="Q1296" s="377"/>
      <c r="R1296" s="376">
        <f t="shared" si="83"/>
        <v>22460</v>
      </c>
    </row>
    <row r="1297" spans="2:18">
      <c r="B1297" s="190">
        <f>B1296+1</f>
        <v>30</v>
      </c>
      <c r="C1297" s="141"/>
      <c r="D1297" s="141"/>
      <c r="E1297" s="167"/>
      <c r="F1297" s="167">
        <v>610</v>
      </c>
      <c r="G1297" s="225" t="s">
        <v>262</v>
      </c>
      <c r="H1297" s="404">
        <v>10205</v>
      </c>
      <c r="I1297" s="143"/>
      <c r="J1297" s="157"/>
      <c r="K1297" s="143"/>
      <c r="L1297" s="292">
        <f t="shared" si="81"/>
        <v>10205</v>
      </c>
      <c r="N1297" s="404"/>
      <c r="O1297" s="143"/>
      <c r="P1297" s="157"/>
      <c r="Q1297" s="143"/>
      <c r="R1297" s="185">
        <f t="shared" si="83"/>
        <v>10205</v>
      </c>
    </row>
    <row r="1298" spans="2:18">
      <c r="B1298" s="190">
        <f>B1297+1</f>
        <v>31</v>
      </c>
      <c r="C1298" s="141"/>
      <c r="D1298" s="141"/>
      <c r="E1298" s="145"/>
      <c r="F1298" s="167">
        <v>620</v>
      </c>
      <c r="G1298" s="225" t="s">
        <v>264</v>
      </c>
      <c r="H1298" s="404">
        <v>3570</v>
      </c>
      <c r="I1298" s="143"/>
      <c r="J1298" s="157"/>
      <c r="K1298" s="143"/>
      <c r="L1298" s="292">
        <f t="shared" si="81"/>
        <v>3570</v>
      </c>
      <c r="N1298" s="404"/>
      <c r="O1298" s="143"/>
      <c r="P1298" s="157"/>
      <c r="Q1298" s="143"/>
      <c r="R1298" s="185">
        <f t="shared" si="83"/>
        <v>3570</v>
      </c>
    </row>
    <row r="1299" spans="2:18">
      <c r="B1299" s="190">
        <f t="shared" ref="B1299:B1315" si="84">B1298+1</f>
        <v>32</v>
      </c>
      <c r="C1299" s="141"/>
      <c r="D1299" s="141"/>
      <c r="E1299" s="145"/>
      <c r="F1299" s="167">
        <v>630</v>
      </c>
      <c r="G1299" s="225" t="s">
        <v>360</v>
      </c>
      <c r="H1299" s="404">
        <f>H1300+H1301+H1302+H1303</f>
        <v>8685</v>
      </c>
      <c r="I1299" s="143"/>
      <c r="J1299" s="157"/>
      <c r="K1299" s="143"/>
      <c r="L1299" s="292">
        <f t="shared" si="81"/>
        <v>8685</v>
      </c>
      <c r="N1299" s="404"/>
      <c r="O1299" s="143"/>
      <c r="P1299" s="157"/>
      <c r="Q1299" s="143"/>
      <c r="R1299" s="185">
        <f t="shared" si="83"/>
        <v>8685</v>
      </c>
    </row>
    <row r="1300" spans="2:18">
      <c r="B1300" s="190">
        <f t="shared" si="84"/>
        <v>33</v>
      </c>
      <c r="C1300" s="141"/>
      <c r="D1300" s="141"/>
      <c r="E1300" s="145"/>
      <c r="F1300" s="145">
        <v>632</v>
      </c>
      <c r="G1300" s="217" t="s">
        <v>250</v>
      </c>
      <c r="H1300" s="393">
        <v>5530</v>
      </c>
      <c r="I1300" s="143"/>
      <c r="J1300" s="157"/>
      <c r="K1300" s="143"/>
      <c r="L1300" s="187">
        <f t="shared" si="81"/>
        <v>5530</v>
      </c>
      <c r="N1300" s="393"/>
      <c r="O1300" s="143"/>
      <c r="P1300" s="157"/>
      <c r="Q1300" s="143"/>
      <c r="R1300" s="186">
        <f t="shared" si="83"/>
        <v>5530</v>
      </c>
    </row>
    <row r="1301" spans="2:18">
      <c r="B1301" s="190">
        <f t="shared" si="84"/>
        <v>34</v>
      </c>
      <c r="C1301" s="141"/>
      <c r="D1301" s="141"/>
      <c r="E1301" s="145"/>
      <c r="F1301" s="145">
        <v>633</v>
      </c>
      <c r="G1301" s="217" t="s">
        <v>251</v>
      </c>
      <c r="H1301" s="393">
        <v>430</v>
      </c>
      <c r="I1301" s="143"/>
      <c r="J1301" s="157"/>
      <c r="K1301" s="143"/>
      <c r="L1301" s="187">
        <f t="shared" si="81"/>
        <v>430</v>
      </c>
      <c r="N1301" s="393"/>
      <c r="O1301" s="143"/>
      <c r="P1301" s="157"/>
      <c r="Q1301" s="143"/>
      <c r="R1301" s="186">
        <f t="shared" si="83"/>
        <v>430</v>
      </c>
    </row>
    <row r="1302" spans="2:18">
      <c r="B1302" s="190">
        <f t="shared" si="84"/>
        <v>35</v>
      </c>
      <c r="C1302" s="141"/>
      <c r="D1302" s="141"/>
      <c r="E1302" s="145"/>
      <c r="F1302" s="145">
        <v>635</v>
      </c>
      <c r="G1302" s="217" t="s">
        <v>266</v>
      </c>
      <c r="H1302" s="393">
        <v>920</v>
      </c>
      <c r="I1302" s="143"/>
      <c r="J1302" s="157"/>
      <c r="K1302" s="143"/>
      <c r="L1302" s="187">
        <f t="shared" si="81"/>
        <v>920</v>
      </c>
      <c r="N1302" s="393"/>
      <c r="O1302" s="143"/>
      <c r="P1302" s="157"/>
      <c r="Q1302" s="143"/>
      <c r="R1302" s="186">
        <f t="shared" si="83"/>
        <v>920</v>
      </c>
    </row>
    <row r="1303" spans="2:18">
      <c r="B1303" s="190">
        <f t="shared" si="84"/>
        <v>36</v>
      </c>
      <c r="C1303" s="141"/>
      <c r="D1303" s="141"/>
      <c r="E1303" s="145"/>
      <c r="F1303" s="145">
        <v>637</v>
      </c>
      <c r="G1303" s="217" t="s">
        <v>339</v>
      </c>
      <c r="H1303" s="393">
        <v>1805</v>
      </c>
      <c r="I1303" s="143"/>
      <c r="J1303" s="157"/>
      <c r="K1303" s="143"/>
      <c r="L1303" s="187">
        <f t="shared" si="81"/>
        <v>1805</v>
      </c>
      <c r="N1303" s="393"/>
      <c r="O1303" s="143"/>
      <c r="P1303" s="157"/>
      <c r="Q1303" s="143"/>
      <c r="R1303" s="186">
        <f t="shared" si="83"/>
        <v>1805</v>
      </c>
    </row>
    <row r="1304" spans="2:18" ht="15.75">
      <c r="B1304" s="190">
        <f t="shared" si="84"/>
        <v>37</v>
      </c>
      <c r="C1304" s="25">
        <v>5</v>
      </c>
      <c r="D1304" s="138" t="s">
        <v>145</v>
      </c>
      <c r="E1304" s="26"/>
      <c r="F1304" s="26"/>
      <c r="G1304" s="216"/>
      <c r="H1304" s="433">
        <f>H1305+H1317+H1329</f>
        <v>398096</v>
      </c>
      <c r="I1304" s="94"/>
      <c r="J1304" s="492"/>
      <c r="K1304" s="94"/>
      <c r="L1304" s="388">
        <f t="shared" si="81"/>
        <v>398096</v>
      </c>
      <c r="N1304" s="433"/>
      <c r="O1304" s="94"/>
      <c r="P1304" s="492"/>
      <c r="Q1304" s="94"/>
      <c r="R1304" s="388">
        <f t="shared" si="83"/>
        <v>398096</v>
      </c>
    </row>
    <row r="1305" spans="2:18">
      <c r="B1305" s="190">
        <f t="shared" si="84"/>
        <v>38</v>
      </c>
      <c r="C1305" s="81"/>
      <c r="D1305" s="196" t="s">
        <v>4</v>
      </c>
      <c r="E1305" s="259" t="s">
        <v>274</v>
      </c>
      <c r="F1305" s="260" t="s">
        <v>491</v>
      </c>
      <c r="G1305" s="261"/>
      <c r="H1305" s="403">
        <f>H1306</f>
        <v>5801</v>
      </c>
      <c r="I1305" s="21"/>
      <c r="J1305" s="488"/>
      <c r="K1305" s="21"/>
      <c r="L1305" s="262">
        <f t="shared" si="81"/>
        <v>5801</v>
      </c>
      <c r="N1305" s="403"/>
      <c r="O1305" s="21"/>
      <c r="P1305" s="488"/>
      <c r="Q1305" s="21"/>
      <c r="R1305" s="265">
        <f t="shared" si="83"/>
        <v>5801</v>
      </c>
    </row>
    <row r="1306" spans="2:18">
      <c r="B1306" s="190">
        <f t="shared" si="84"/>
        <v>39</v>
      </c>
      <c r="C1306" s="141"/>
      <c r="D1306" s="141"/>
      <c r="E1306" s="145"/>
      <c r="F1306" s="167">
        <v>630</v>
      </c>
      <c r="G1306" s="225" t="s">
        <v>239</v>
      </c>
      <c r="H1306" s="404">
        <f>SUM(H1307:H1316)</f>
        <v>5801</v>
      </c>
      <c r="I1306" s="143"/>
      <c r="J1306" s="157"/>
      <c r="K1306" s="143"/>
      <c r="L1306" s="618">
        <f t="shared" si="81"/>
        <v>5801</v>
      </c>
      <c r="N1306" s="404"/>
      <c r="O1306" s="143"/>
      <c r="P1306" s="157"/>
      <c r="Q1306" s="143"/>
      <c r="R1306" s="185">
        <f t="shared" si="83"/>
        <v>5801</v>
      </c>
    </row>
    <row r="1307" spans="2:18">
      <c r="B1307" s="190">
        <f t="shared" si="84"/>
        <v>40</v>
      </c>
      <c r="C1307" s="141"/>
      <c r="D1307" s="141"/>
      <c r="E1307" s="619" t="s">
        <v>297</v>
      </c>
      <c r="F1307" s="620">
        <v>630</v>
      </c>
      <c r="G1307" s="621" t="s">
        <v>695</v>
      </c>
      <c r="H1307" s="393">
        <v>492</v>
      </c>
      <c r="I1307" s="143"/>
      <c r="J1307" s="157"/>
      <c r="K1307" s="143"/>
      <c r="L1307" s="618">
        <f t="shared" si="81"/>
        <v>492</v>
      </c>
      <c r="N1307" s="393"/>
      <c r="O1307" s="143"/>
      <c r="P1307" s="157"/>
      <c r="Q1307" s="143"/>
      <c r="R1307" s="186">
        <f t="shared" si="83"/>
        <v>492</v>
      </c>
    </row>
    <row r="1308" spans="2:18">
      <c r="B1308" s="190">
        <f t="shared" si="84"/>
        <v>41</v>
      </c>
      <c r="C1308" s="141"/>
      <c r="D1308" s="141"/>
      <c r="E1308" s="619" t="s">
        <v>297</v>
      </c>
      <c r="F1308" s="620">
        <v>630</v>
      </c>
      <c r="G1308" s="621" t="s">
        <v>696</v>
      </c>
      <c r="H1308" s="393">
        <v>507</v>
      </c>
      <c r="I1308" s="143"/>
      <c r="J1308" s="157"/>
      <c r="K1308" s="143"/>
      <c r="L1308" s="618">
        <f t="shared" si="81"/>
        <v>507</v>
      </c>
      <c r="N1308" s="393"/>
      <c r="O1308" s="143"/>
      <c r="P1308" s="157"/>
      <c r="Q1308" s="143"/>
      <c r="R1308" s="186">
        <f t="shared" si="83"/>
        <v>507</v>
      </c>
    </row>
    <row r="1309" spans="2:18">
      <c r="B1309" s="190">
        <f t="shared" si="84"/>
        <v>42</v>
      </c>
      <c r="C1309" s="141"/>
      <c r="D1309" s="141"/>
      <c r="E1309" s="619" t="s">
        <v>297</v>
      </c>
      <c r="F1309" s="620">
        <v>630</v>
      </c>
      <c r="G1309" s="621" t="s">
        <v>697</v>
      </c>
      <c r="H1309" s="393">
        <v>706</v>
      </c>
      <c r="I1309" s="143"/>
      <c r="J1309" s="157"/>
      <c r="K1309" s="143"/>
      <c r="L1309" s="618">
        <f t="shared" si="81"/>
        <v>706</v>
      </c>
      <c r="N1309" s="393"/>
      <c r="O1309" s="143"/>
      <c r="P1309" s="157"/>
      <c r="Q1309" s="143"/>
      <c r="R1309" s="186">
        <f t="shared" si="83"/>
        <v>706</v>
      </c>
    </row>
    <row r="1310" spans="2:18">
      <c r="B1310" s="190">
        <f t="shared" si="84"/>
        <v>43</v>
      </c>
      <c r="C1310" s="141"/>
      <c r="D1310" s="141"/>
      <c r="E1310" s="619" t="s">
        <v>297</v>
      </c>
      <c r="F1310" s="620">
        <v>630</v>
      </c>
      <c r="G1310" s="621" t="s">
        <v>698</v>
      </c>
      <c r="H1310" s="393">
        <v>428</v>
      </c>
      <c r="I1310" s="143"/>
      <c r="J1310" s="157"/>
      <c r="K1310" s="143"/>
      <c r="L1310" s="618">
        <f t="shared" si="81"/>
        <v>428</v>
      </c>
      <c r="N1310" s="393"/>
      <c r="O1310" s="143"/>
      <c r="P1310" s="157"/>
      <c r="Q1310" s="143"/>
      <c r="R1310" s="186">
        <f t="shared" si="83"/>
        <v>428</v>
      </c>
    </row>
    <row r="1311" spans="2:18">
      <c r="B1311" s="190">
        <f t="shared" si="84"/>
        <v>44</v>
      </c>
      <c r="C1311" s="141"/>
      <c r="D1311" s="141"/>
      <c r="E1311" s="619" t="s">
        <v>297</v>
      </c>
      <c r="F1311" s="620">
        <v>630</v>
      </c>
      <c r="G1311" s="621" t="s">
        <v>699</v>
      </c>
      <c r="H1311" s="393">
        <v>499</v>
      </c>
      <c r="I1311" s="143"/>
      <c r="J1311" s="157"/>
      <c r="K1311" s="143"/>
      <c r="L1311" s="618">
        <f t="shared" si="81"/>
        <v>499</v>
      </c>
      <c r="N1311" s="393"/>
      <c r="O1311" s="143"/>
      <c r="P1311" s="157"/>
      <c r="Q1311" s="143"/>
      <c r="R1311" s="186">
        <f t="shared" si="83"/>
        <v>499</v>
      </c>
    </row>
    <row r="1312" spans="2:18">
      <c r="B1312" s="190">
        <f t="shared" si="84"/>
        <v>45</v>
      </c>
      <c r="C1312" s="141"/>
      <c r="D1312" s="141"/>
      <c r="E1312" s="619" t="s">
        <v>297</v>
      </c>
      <c r="F1312" s="620">
        <v>630</v>
      </c>
      <c r="G1312" s="621" t="s">
        <v>700</v>
      </c>
      <c r="H1312" s="393">
        <v>1077</v>
      </c>
      <c r="I1312" s="143"/>
      <c r="J1312" s="157"/>
      <c r="K1312" s="143"/>
      <c r="L1312" s="618">
        <f t="shared" si="81"/>
        <v>1077</v>
      </c>
      <c r="N1312" s="393"/>
      <c r="O1312" s="143"/>
      <c r="P1312" s="157"/>
      <c r="Q1312" s="143"/>
      <c r="R1312" s="186">
        <f t="shared" si="83"/>
        <v>1077</v>
      </c>
    </row>
    <row r="1313" spans="2:18">
      <c r="B1313" s="190">
        <f t="shared" si="84"/>
        <v>46</v>
      </c>
      <c r="C1313" s="141"/>
      <c r="D1313" s="141"/>
      <c r="E1313" s="619" t="s">
        <v>297</v>
      </c>
      <c r="F1313" s="620">
        <v>630</v>
      </c>
      <c r="G1313" s="621" t="s">
        <v>701</v>
      </c>
      <c r="H1313" s="393">
        <v>678</v>
      </c>
      <c r="I1313" s="143"/>
      <c r="J1313" s="157"/>
      <c r="K1313" s="143"/>
      <c r="L1313" s="618">
        <f t="shared" si="81"/>
        <v>678</v>
      </c>
      <c r="N1313" s="393"/>
      <c r="O1313" s="143"/>
      <c r="P1313" s="157"/>
      <c r="Q1313" s="143"/>
      <c r="R1313" s="186">
        <f t="shared" si="83"/>
        <v>678</v>
      </c>
    </row>
    <row r="1314" spans="2:18">
      <c r="B1314" s="190">
        <f t="shared" si="84"/>
        <v>47</v>
      </c>
      <c r="C1314" s="141"/>
      <c r="D1314" s="141"/>
      <c r="E1314" s="619" t="s">
        <v>297</v>
      </c>
      <c r="F1314" s="620">
        <v>630</v>
      </c>
      <c r="G1314" s="621" t="s">
        <v>702</v>
      </c>
      <c r="H1314" s="393">
        <v>414</v>
      </c>
      <c r="I1314" s="143"/>
      <c r="J1314" s="157"/>
      <c r="K1314" s="143"/>
      <c r="L1314" s="618">
        <f t="shared" si="81"/>
        <v>414</v>
      </c>
      <c r="N1314" s="393"/>
      <c r="O1314" s="143"/>
      <c r="P1314" s="157"/>
      <c r="Q1314" s="143"/>
      <c r="R1314" s="186">
        <f t="shared" si="83"/>
        <v>414</v>
      </c>
    </row>
    <row r="1315" spans="2:18" ht="24">
      <c r="B1315" s="190">
        <f t="shared" si="84"/>
        <v>48</v>
      </c>
      <c r="C1315" s="516"/>
      <c r="D1315" s="516"/>
      <c r="E1315" s="548"/>
      <c r="F1315" s="520">
        <v>634</v>
      </c>
      <c r="G1315" s="629" t="s">
        <v>646</v>
      </c>
      <c r="H1315" s="523">
        <v>650</v>
      </c>
      <c r="I1315" s="504"/>
      <c r="J1315" s="630"/>
      <c r="K1315" s="504"/>
      <c r="L1315" s="631">
        <f t="shared" si="81"/>
        <v>650</v>
      </c>
      <c r="N1315" s="523"/>
      <c r="O1315" s="504"/>
      <c r="P1315" s="630"/>
      <c r="Q1315" s="504"/>
      <c r="R1315" s="631">
        <f t="shared" si="83"/>
        <v>650</v>
      </c>
    </row>
    <row r="1316" spans="2:18" ht="24">
      <c r="B1316" s="190">
        <f>B1315+1</f>
        <v>49</v>
      </c>
      <c r="C1316" s="516"/>
      <c r="D1316" s="516"/>
      <c r="E1316" s="548"/>
      <c r="F1316" s="520">
        <v>637</v>
      </c>
      <c r="G1316" s="629" t="s">
        <v>646</v>
      </c>
      <c r="H1316" s="523">
        <v>350</v>
      </c>
      <c r="I1316" s="504"/>
      <c r="J1316" s="630"/>
      <c r="K1316" s="504"/>
      <c r="L1316" s="631">
        <f t="shared" si="81"/>
        <v>350</v>
      </c>
      <c r="N1316" s="523"/>
      <c r="O1316" s="504"/>
      <c r="P1316" s="630"/>
      <c r="Q1316" s="504"/>
      <c r="R1316" s="631">
        <f t="shared" si="83"/>
        <v>350</v>
      </c>
    </row>
    <row r="1317" spans="2:18">
      <c r="B1317" s="190">
        <f>B1316+1</f>
        <v>50</v>
      </c>
      <c r="C1317" s="81"/>
      <c r="D1317" s="196" t="s">
        <v>5</v>
      </c>
      <c r="E1317" s="260"/>
      <c r="F1317" s="260" t="s">
        <v>191</v>
      </c>
      <c r="G1317" s="261"/>
      <c r="H1317" s="403">
        <f>H1318</f>
        <v>372295</v>
      </c>
      <c r="I1317" s="21"/>
      <c r="J1317" s="488"/>
      <c r="K1317" s="21"/>
      <c r="L1317" s="265">
        <f t="shared" si="81"/>
        <v>372295</v>
      </c>
      <c r="N1317" s="403"/>
      <c r="O1317" s="21"/>
      <c r="P1317" s="488"/>
      <c r="Q1317" s="21"/>
      <c r="R1317" s="265">
        <f t="shared" si="83"/>
        <v>372295</v>
      </c>
    </row>
    <row r="1318" spans="2:18">
      <c r="B1318" s="190">
        <f>B1317+1</f>
        <v>51</v>
      </c>
      <c r="C1318" s="141"/>
      <c r="D1318" s="141"/>
      <c r="E1318" s="373" t="s">
        <v>274</v>
      </c>
      <c r="F1318" s="373"/>
      <c r="G1318" s="374" t="s">
        <v>306</v>
      </c>
      <c r="H1318" s="425">
        <f>H1319+H1320+H1321+H1328</f>
        <v>372295</v>
      </c>
      <c r="I1318" s="377"/>
      <c r="J1318" s="493"/>
      <c r="K1318" s="377"/>
      <c r="L1318" s="378">
        <f t="shared" si="81"/>
        <v>372295</v>
      </c>
      <c r="N1318" s="425"/>
      <c r="O1318" s="377"/>
      <c r="P1318" s="493"/>
      <c r="Q1318" s="377"/>
      <c r="R1318" s="376">
        <f t="shared" si="83"/>
        <v>372295</v>
      </c>
    </row>
    <row r="1319" spans="2:18">
      <c r="B1319" s="190">
        <f>B1318+1</f>
        <v>52</v>
      </c>
      <c r="C1319" s="141"/>
      <c r="D1319" s="141"/>
      <c r="E1319" s="167"/>
      <c r="F1319" s="167">
        <v>610</v>
      </c>
      <c r="G1319" s="225" t="s">
        <v>262</v>
      </c>
      <c r="H1319" s="404">
        <v>130760</v>
      </c>
      <c r="I1319" s="143"/>
      <c r="J1319" s="157"/>
      <c r="K1319" s="143"/>
      <c r="L1319" s="292">
        <f t="shared" si="81"/>
        <v>130760</v>
      </c>
      <c r="N1319" s="404"/>
      <c r="O1319" s="143"/>
      <c r="P1319" s="157"/>
      <c r="Q1319" s="143"/>
      <c r="R1319" s="185">
        <f t="shared" si="83"/>
        <v>130760</v>
      </c>
    </row>
    <row r="1320" spans="2:18">
      <c r="B1320" s="190">
        <f>B1319+1</f>
        <v>53</v>
      </c>
      <c r="C1320" s="141"/>
      <c r="D1320" s="141"/>
      <c r="E1320" s="145"/>
      <c r="F1320" s="167">
        <v>620</v>
      </c>
      <c r="G1320" s="225" t="s">
        <v>264</v>
      </c>
      <c r="H1320" s="404">
        <v>45765</v>
      </c>
      <c r="I1320" s="143"/>
      <c r="J1320" s="157"/>
      <c r="K1320" s="143"/>
      <c r="L1320" s="292">
        <f t="shared" si="81"/>
        <v>45765</v>
      </c>
      <c r="N1320" s="404"/>
      <c r="O1320" s="143"/>
      <c r="P1320" s="157"/>
      <c r="Q1320" s="143"/>
      <c r="R1320" s="185">
        <f t="shared" si="83"/>
        <v>45765</v>
      </c>
    </row>
    <row r="1321" spans="2:18">
      <c r="B1321" s="190">
        <f t="shared" ref="B1321:B1385" si="85">B1320+1</f>
        <v>54</v>
      </c>
      <c r="C1321" s="141"/>
      <c r="D1321" s="141"/>
      <c r="E1321" s="145"/>
      <c r="F1321" s="167">
        <v>630</v>
      </c>
      <c r="G1321" s="225" t="s">
        <v>239</v>
      </c>
      <c r="H1321" s="404">
        <f>H1322+H1323+H1324+H1325+H1326+H1327</f>
        <v>194120</v>
      </c>
      <c r="I1321" s="143"/>
      <c r="J1321" s="157"/>
      <c r="K1321" s="143"/>
      <c r="L1321" s="292">
        <f t="shared" si="81"/>
        <v>194120</v>
      </c>
      <c r="N1321" s="404"/>
      <c r="O1321" s="143"/>
      <c r="P1321" s="157"/>
      <c r="Q1321" s="143"/>
      <c r="R1321" s="185">
        <f t="shared" si="83"/>
        <v>194120</v>
      </c>
    </row>
    <row r="1322" spans="2:18">
      <c r="B1322" s="190">
        <f t="shared" si="85"/>
        <v>55</v>
      </c>
      <c r="C1322" s="141"/>
      <c r="D1322" s="141"/>
      <c r="E1322" s="145"/>
      <c r="F1322" s="145">
        <v>631</v>
      </c>
      <c r="G1322" s="217" t="s">
        <v>562</v>
      </c>
      <c r="H1322" s="393">
        <v>50</v>
      </c>
      <c r="I1322" s="143"/>
      <c r="J1322" s="157"/>
      <c r="K1322" s="143"/>
      <c r="L1322" s="187">
        <f t="shared" si="81"/>
        <v>50</v>
      </c>
      <c r="N1322" s="393"/>
      <c r="O1322" s="143"/>
      <c r="P1322" s="157"/>
      <c r="Q1322" s="143"/>
      <c r="R1322" s="186">
        <f t="shared" si="83"/>
        <v>50</v>
      </c>
    </row>
    <row r="1323" spans="2:18">
      <c r="B1323" s="190">
        <f t="shared" si="85"/>
        <v>56</v>
      </c>
      <c r="C1323" s="141"/>
      <c r="D1323" s="141"/>
      <c r="E1323" s="145"/>
      <c r="F1323" s="145">
        <v>632</v>
      </c>
      <c r="G1323" s="217" t="s">
        <v>250</v>
      </c>
      <c r="H1323" s="393">
        <v>63700</v>
      </c>
      <c r="I1323" s="143"/>
      <c r="J1323" s="157"/>
      <c r="K1323" s="143"/>
      <c r="L1323" s="187">
        <f t="shared" si="81"/>
        <v>63700</v>
      </c>
      <c r="N1323" s="393"/>
      <c r="O1323" s="143"/>
      <c r="P1323" s="157"/>
      <c r="Q1323" s="143"/>
      <c r="R1323" s="186">
        <f t="shared" si="83"/>
        <v>63700</v>
      </c>
    </row>
    <row r="1324" spans="2:18">
      <c r="B1324" s="190">
        <f t="shared" si="85"/>
        <v>57</v>
      </c>
      <c r="C1324" s="141"/>
      <c r="D1324" s="141"/>
      <c r="E1324" s="145"/>
      <c r="F1324" s="145">
        <v>633</v>
      </c>
      <c r="G1324" s="217" t="s">
        <v>251</v>
      </c>
      <c r="H1324" s="393">
        <v>23450</v>
      </c>
      <c r="I1324" s="143"/>
      <c r="J1324" s="157"/>
      <c r="K1324" s="143"/>
      <c r="L1324" s="187">
        <f t="shared" si="81"/>
        <v>23450</v>
      </c>
      <c r="N1324" s="393"/>
      <c r="O1324" s="143"/>
      <c r="P1324" s="157"/>
      <c r="Q1324" s="143"/>
      <c r="R1324" s="186">
        <f t="shared" si="83"/>
        <v>23450</v>
      </c>
    </row>
    <row r="1325" spans="2:18">
      <c r="B1325" s="190">
        <f t="shared" si="85"/>
        <v>58</v>
      </c>
      <c r="C1325" s="141"/>
      <c r="D1325" s="141"/>
      <c r="E1325" s="145"/>
      <c r="F1325" s="145">
        <v>634</v>
      </c>
      <c r="G1325" s="217" t="s">
        <v>265</v>
      </c>
      <c r="H1325" s="393">
        <v>3450</v>
      </c>
      <c r="I1325" s="143"/>
      <c r="J1325" s="157"/>
      <c r="K1325" s="143"/>
      <c r="L1325" s="187">
        <f t="shared" si="81"/>
        <v>3450</v>
      </c>
      <c r="N1325" s="393"/>
      <c r="O1325" s="143"/>
      <c r="P1325" s="157"/>
      <c r="Q1325" s="143"/>
      <c r="R1325" s="186">
        <f t="shared" si="83"/>
        <v>3450</v>
      </c>
    </row>
    <row r="1326" spans="2:18">
      <c r="B1326" s="190">
        <f t="shared" si="85"/>
        <v>59</v>
      </c>
      <c r="C1326" s="141"/>
      <c r="D1326" s="141"/>
      <c r="E1326" s="145"/>
      <c r="F1326" s="145">
        <v>635</v>
      </c>
      <c r="G1326" s="217" t="s">
        <v>266</v>
      </c>
      <c r="H1326" s="399">
        <v>30700</v>
      </c>
      <c r="I1326" s="143"/>
      <c r="J1326" s="177"/>
      <c r="K1326" s="143"/>
      <c r="L1326" s="240">
        <f t="shared" si="81"/>
        <v>30700</v>
      </c>
      <c r="N1326" s="399"/>
      <c r="O1326" s="143"/>
      <c r="P1326" s="177"/>
      <c r="Q1326" s="143"/>
      <c r="R1326" s="186">
        <f t="shared" si="83"/>
        <v>30700</v>
      </c>
    </row>
    <row r="1327" spans="2:18">
      <c r="B1327" s="190">
        <f t="shared" si="85"/>
        <v>60</v>
      </c>
      <c r="C1327" s="141"/>
      <c r="D1327" s="141"/>
      <c r="E1327" s="145"/>
      <c r="F1327" s="145">
        <v>637</v>
      </c>
      <c r="G1327" s="217" t="s">
        <v>252</v>
      </c>
      <c r="H1327" s="393">
        <v>72770</v>
      </c>
      <c r="I1327" s="143"/>
      <c r="J1327" s="157"/>
      <c r="K1327" s="143"/>
      <c r="L1327" s="187">
        <f t="shared" si="81"/>
        <v>72770</v>
      </c>
      <c r="N1327" s="393"/>
      <c r="O1327" s="143"/>
      <c r="P1327" s="157"/>
      <c r="Q1327" s="143"/>
      <c r="R1327" s="186">
        <f t="shared" si="83"/>
        <v>72770</v>
      </c>
    </row>
    <row r="1328" spans="2:18">
      <c r="B1328" s="190">
        <f t="shared" si="85"/>
        <v>61</v>
      </c>
      <c r="C1328" s="141"/>
      <c r="D1328" s="141"/>
      <c r="E1328" s="145"/>
      <c r="F1328" s="236">
        <v>640</v>
      </c>
      <c r="G1328" s="225" t="s">
        <v>563</v>
      </c>
      <c r="H1328" s="404">
        <v>1650</v>
      </c>
      <c r="I1328" s="143"/>
      <c r="J1328" s="157"/>
      <c r="K1328" s="143"/>
      <c r="L1328" s="187">
        <f t="shared" si="81"/>
        <v>1650</v>
      </c>
      <c r="N1328" s="404"/>
      <c r="O1328" s="143"/>
      <c r="P1328" s="157"/>
      <c r="Q1328" s="143"/>
      <c r="R1328" s="185">
        <f t="shared" si="83"/>
        <v>1650</v>
      </c>
    </row>
    <row r="1329" spans="2:18">
      <c r="B1329" s="190">
        <f t="shared" si="85"/>
        <v>62</v>
      </c>
      <c r="C1329" s="81"/>
      <c r="D1329" s="196" t="s">
        <v>6</v>
      </c>
      <c r="E1329" s="260"/>
      <c r="F1329" s="260" t="s">
        <v>615</v>
      </c>
      <c r="G1329" s="261"/>
      <c r="H1329" s="563">
        <f>H1330+H1335+H1336+H1337+H1338</f>
        <v>20000</v>
      </c>
      <c r="I1329" s="21"/>
      <c r="J1329" s="488"/>
      <c r="K1329" s="21"/>
      <c r="L1329" s="265">
        <f t="shared" si="81"/>
        <v>20000</v>
      </c>
      <c r="N1329" s="563"/>
      <c r="O1329" s="21"/>
      <c r="P1329" s="488"/>
      <c r="Q1329" s="21"/>
      <c r="R1329" s="265">
        <f t="shared" si="83"/>
        <v>20000</v>
      </c>
    </row>
    <row r="1330" spans="2:18" ht="13.5" thickBot="1">
      <c r="B1330" s="190">
        <f t="shared" si="85"/>
        <v>63</v>
      </c>
      <c r="C1330" s="141"/>
      <c r="D1330" s="141"/>
      <c r="E1330" s="172" t="s">
        <v>274</v>
      </c>
      <c r="F1330" s="172"/>
      <c r="G1330" s="225" t="s">
        <v>477</v>
      </c>
      <c r="H1330" s="404">
        <f>SUM(H1331:H1333)</f>
        <v>18300</v>
      </c>
      <c r="I1330" s="155"/>
      <c r="J1330" s="157"/>
      <c r="K1330" s="143"/>
      <c r="L1330" s="292">
        <f t="shared" si="81"/>
        <v>18300</v>
      </c>
      <c r="N1330" s="404"/>
      <c r="O1330" s="155"/>
      <c r="P1330" s="157"/>
      <c r="Q1330" s="143"/>
      <c r="R1330" s="185">
        <f t="shared" si="83"/>
        <v>18300</v>
      </c>
    </row>
    <row r="1331" spans="2:18">
      <c r="B1331" s="190">
        <f t="shared" si="85"/>
        <v>64</v>
      </c>
      <c r="C1331" s="141"/>
      <c r="D1331" s="141"/>
      <c r="E1331" s="145"/>
      <c r="F1331" s="145">
        <v>632</v>
      </c>
      <c r="G1331" s="217" t="s">
        <v>250</v>
      </c>
      <c r="H1331" s="393">
        <v>17600</v>
      </c>
      <c r="I1331" s="143"/>
      <c r="J1331" s="157"/>
      <c r="K1331" s="143"/>
      <c r="L1331" s="187">
        <f t="shared" si="81"/>
        <v>17600</v>
      </c>
      <c r="N1331" s="393"/>
      <c r="O1331" s="143"/>
      <c r="P1331" s="157"/>
      <c r="Q1331" s="143"/>
      <c r="R1331" s="186">
        <f t="shared" si="83"/>
        <v>17600</v>
      </c>
    </row>
    <row r="1332" spans="2:18">
      <c r="B1332" s="190">
        <f t="shared" si="85"/>
        <v>65</v>
      </c>
      <c r="C1332" s="141"/>
      <c r="D1332" s="141"/>
      <c r="E1332" s="145"/>
      <c r="F1332" s="145">
        <v>633</v>
      </c>
      <c r="G1332" s="217" t="s">
        <v>251</v>
      </c>
      <c r="H1332" s="393">
        <v>200</v>
      </c>
      <c r="I1332" s="143"/>
      <c r="J1332" s="157"/>
      <c r="K1332" s="143"/>
      <c r="L1332" s="187">
        <f t="shared" si="81"/>
        <v>200</v>
      </c>
      <c r="N1332" s="393"/>
      <c r="O1332" s="143"/>
      <c r="P1332" s="157"/>
      <c r="Q1332" s="143"/>
      <c r="R1332" s="186">
        <f t="shared" si="83"/>
        <v>200</v>
      </c>
    </row>
    <row r="1333" spans="2:18">
      <c r="B1333" s="190">
        <f t="shared" si="85"/>
        <v>66</v>
      </c>
      <c r="C1333" s="141"/>
      <c r="D1333" s="141"/>
      <c r="E1333" s="145"/>
      <c r="F1333" s="145">
        <v>635</v>
      </c>
      <c r="G1333" s="217" t="s">
        <v>266</v>
      </c>
      <c r="H1333" s="393">
        <v>500</v>
      </c>
      <c r="I1333" s="143"/>
      <c r="J1333" s="157"/>
      <c r="K1333" s="143"/>
      <c r="L1333" s="187">
        <f t="shared" ref="L1333" si="86">H1333+J1333</f>
        <v>500</v>
      </c>
      <c r="N1333" s="393"/>
      <c r="O1333" s="143"/>
      <c r="P1333" s="157"/>
      <c r="Q1333" s="143"/>
      <c r="R1333" s="186">
        <f t="shared" ref="R1333:R1392" si="87">H1333+J1333+N1333+P1333</f>
        <v>500</v>
      </c>
    </row>
    <row r="1334" spans="2:18">
      <c r="B1334" s="190">
        <f t="shared" si="85"/>
        <v>67</v>
      </c>
      <c r="C1334" s="141"/>
      <c r="D1334" s="141"/>
      <c r="E1334" s="145"/>
      <c r="F1334" s="145"/>
      <c r="G1334" s="217"/>
      <c r="H1334" s="393"/>
      <c r="I1334" s="143"/>
      <c r="J1334" s="157"/>
      <c r="K1334" s="143"/>
      <c r="L1334" s="187"/>
      <c r="N1334" s="393"/>
      <c r="O1334" s="143"/>
      <c r="P1334" s="157"/>
      <c r="Q1334" s="143"/>
      <c r="R1334" s="186"/>
    </row>
    <row r="1335" spans="2:18">
      <c r="B1335" s="190">
        <f t="shared" si="85"/>
        <v>68</v>
      </c>
      <c r="C1335" s="141"/>
      <c r="D1335" s="141"/>
      <c r="E1335" s="145"/>
      <c r="F1335" s="145">
        <v>633</v>
      </c>
      <c r="G1335" s="217" t="s">
        <v>251</v>
      </c>
      <c r="H1335" s="393">
        <v>1200</v>
      </c>
      <c r="I1335" s="143"/>
      <c r="J1335" s="157"/>
      <c r="K1335" s="143"/>
      <c r="L1335" s="187">
        <f t="shared" ref="L1335:L1352" si="88">H1335+J1335</f>
        <v>1200</v>
      </c>
      <c r="N1335" s="393"/>
      <c r="O1335" s="143"/>
      <c r="P1335" s="157"/>
      <c r="Q1335" s="143"/>
      <c r="R1335" s="186">
        <f t="shared" si="87"/>
        <v>1200</v>
      </c>
    </row>
    <row r="1336" spans="2:18">
      <c r="B1336" s="190">
        <f t="shared" si="85"/>
        <v>69</v>
      </c>
      <c r="C1336" s="141"/>
      <c r="D1336" s="147"/>
      <c r="E1336" s="178"/>
      <c r="F1336" s="147">
        <v>635</v>
      </c>
      <c r="G1336" s="217" t="s">
        <v>266</v>
      </c>
      <c r="H1336" s="399">
        <v>200</v>
      </c>
      <c r="I1336" s="143"/>
      <c r="J1336" s="177"/>
      <c r="K1336" s="143"/>
      <c r="L1336" s="240">
        <f t="shared" si="88"/>
        <v>200</v>
      </c>
      <c r="N1336" s="399"/>
      <c r="O1336" s="143"/>
      <c r="P1336" s="177"/>
      <c r="Q1336" s="143"/>
      <c r="R1336" s="186">
        <f t="shared" si="87"/>
        <v>200</v>
      </c>
    </row>
    <row r="1337" spans="2:18">
      <c r="B1337" s="190">
        <f t="shared" si="85"/>
        <v>70</v>
      </c>
      <c r="C1337" s="141"/>
      <c r="D1337" s="145"/>
      <c r="E1337" s="178"/>
      <c r="F1337" s="145">
        <v>637</v>
      </c>
      <c r="G1337" s="217" t="s">
        <v>252</v>
      </c>
      <c r="H1337" s="399">
        <v>100</v>
      </c>
      <c r="I1337" s="143"/>
      <c r="J1337" s="177"/>
      <c r="K1337" s="143"/>
      <c r="L1337" s="240">
        <f t="shared" si="88"/>
        <v>100</v>
      </c>
      <c r="N1337" s="399"/>
      <c r="O1337" s="143"/>
      <c r="P1337" s="177"/>
      <c r="Q1337" s="143"/>
      <c r="R1337" s="186">
        <f t="shared" si="87"/>
        <v>100</v>
      </c>
    </row>
    <row r="1338" spans="2:18">
      <c r="B1338" s="190">
        <f t="shared" si="85"/>
        <v>71</v>
      </c>
      <c r="C1338" s="141"/>
      <c r="D1338" s="178"/>
      <c r="E1338" s="147"/>
      <c r="F1338" s="147">
        <v>637</v>
      </c>
      <c r="G1338" s="217" t="s">
        <v>320</v>
      </c>
      <c r="H1338" s="399">
        <v>200</v>
      </c>
      <c r="I1338" s="143"/>
      <c r="J1338" s="177"/>
      <c r="K1338" s="143"/>
      <c r="L1338" s="240">
        <f t="shared" si="88"/>
        <v>200</v>
      </c>
      <c r="N1338" s="399"/>
      <c r="O1338" s="143"/>
      <c r="P1338" s="177"/>
      <c r="Q1338" s="143"/>
      <c r="R1338" s="186">
        <f t="shared" si="87"/>
        <v>200</v>
      </c>
    </row>
    <row r="1339" spans="2:18" ht="15.75">
      <c r="B1339" s="190">
        <f t="shared" si="85"/>
        <v>72</v>
      </c>
      <c r="C1339" s="25">
        <v>6</v>
      </c>
      <c r="D1339" s="138" t="s">
        <v>69</v>
      </c>
      <c r="E1339" s="26"/>
      <c r="F1339" s="26"/>
      <c r="G1339" s="216"/>
      <c r="H1339" s="433">
        <f>H1340+H1352+H1351</f>
        <v>818920</v>
      </c>
      <c r="I1339" s="94"/>
      <c r="J1339" s="492">
        <f>J1340</f>
        <v>0</v>
      </c>
      <c r="K1339" s="94"/>
      <c r="L1339" s="388">
        <f t="shared" si="88"/>
        <v>818920</v>
      </c>
      <c r="N1339" s="433"/>
      <c r="O1339" s="94"/>
      <c r="P1339" s="492"/>
      <c r="Q1339" s="94"/>
      <c r="R1339" s="388">
        <f t="shared" si="87"/>
        <v>818920</v>
      </c>
    </row>
    <row r="1340" spans="2:18">
      <c r="B1340" s="190">
        <f t="shared" si="85"/>
        <v>73</v>
      </c>
      <c r="C1340" s="146"/>
      <c r="D1340" s="146"/>
      <c r="E1340" s="373" t="s">
        <v>274</v>
      </c>
      <c r="F1340" s="373"/>
      <c r="G1340" s="374" t="s">
        <v>486</v>
      </c>
      <c r="H1340" s="425">
        <f>H1341+H1342+H1343+H1350</f>
        <v>814820</v>
      </c>
      <c r="I1340" s="377"/>
      <c r="J1340" s="493"/>
      <c r="K1340" s="377"/>
      <c r="L1340" s="378">
        <f t="shared" si="88"/>
        <v>814820</v>
      </c>
      <c r="N1340" s="425"/>
      <c r="O1340" s="377"/>
      <c r="P1340" s="493"/>
      <c r="Q1340" s="377"/>
      <c r="R1340" s="376">
        <f t="shared" si="87"/>
        <v>814820</v>
      </c>
    </row>
    <row r="1341" spans="2:18">
      <c r="B1341" s="190">
        <f t="shared" si="85"/>
        <v>74</v>
      </c>
      <c r="C1341" s="141"/>
      <c r="D1341" s="141"/>
      <c r="E1341" s="167"/>
      <c r="F1341" s="167">
        <v>610</v>
      </c>
      <c r="G1341" s="225" t="s">
        <v>262</v>
      </c>
      <c r="H1341" s="404">
        <v>338640</v>
      </c>
      <c r="I1341" s="143"/>
      <c r="J1341" s="157"/>
      <c r="K1341" s="143"/>
      <c r="L1341" s="292">
        <f t="shared" si="88"/>
        <v>338640</v>
      </c>
      <c r="N1341" s="404"/>
      <c r="O1341" s="143"/>
      <c r="P1341" s="157"/>
      <c r="Q1341" s="143"/>
      <c r="R1341" s="185">
        <f t="shared" si="87"/>
        <v>338640</v>
      </c>
    </row>
    <row r="1342" spans="2:18">
      <c r="B1342" s="190">
        <f t="shared" si="85"/>
        <v>75</v>
      </c>
      <c r="C1342" s="141"/>
      <c r="D1342" s="141"/>
      <c r="E1342" s="145"/>
      <c r="F1342" s="167">
        <v>620</v>
      </c>
      <c r="G1342" s="225" t="s">
        <v>264</v>
      </c>
      <c r="H1342" s="404">
        <v>118525</v>
      </c>
      <c r="I1342" s="143"/>
      <c r="J1342" s="157"/>
      <c r="K1342" s="143"/>
      <c r="L1342" s="292">
        <f t="shared" si="88"/>
        <v>118525</v>
      </c>
      <c r="N1342" s="404"/>
      <c r="O1342" s="143"/>
      <c r="P1342" s="157"/>
      <c r="Q1342" s="143"/>
      <c r="R1342" s="185">
        <f t="shared" si="87"/>
        <v>118525</v>
      </c>
    </row>
    <row r="1343" spans="2:18">
      <c r="B1343" s="190">
        <f t="shared" si="85"/>
        <v>76</v>
      </c>
      <c r="C1343" s="141"/>
      <c r="D1343" s="141"/>
      <c r="E1343" s="145"/>
      <c r="F1343" s="167">
        <v>630</v>
      </c>
      <c r="G1343" s="225" t="s">
        <v>481</v>
      </c>
      <c r="H1343" s="404">
        <f>H1344+H1345+H1346+H1347+H1348+H1349</f>
        <v>355705</v>
      </c>
      <c r="I1343" s="143"/>
      <c r="J1343" s="157"/>
      <c r="K1343" s="143"/>
      <c r="L1343" s="292">
        <f t="shared" si="88"/>
        <v>355705</v>
      </c>
      <c r="N1343" s="404"/>
      <c r="O1343" s="143"/>
      <c r="P1343" s="157"/>
      <c r="Q1343" s="143"/>
      <c r="R1343" s="185">
        <f t="shared" si="87"/>
        <v>355705</v>
      </c>
    </row>
    <row r="1344" spans="2:18">
      <c r="B1344" s="190">
        <f t="shared" si="85"/>
        <v>77</v>
      </c>
      <c r="C1344" s="141"/>
      <c r="D1344" s="141"/>
      <c r="E1344" s="145"/>
      <c r="F1344" s="145">
        <v>631</v>
      </c>
      <c r="G1344" s="217" t="s">
        <v>562</v>
      </c>
      <c r="H1344" s="393">
        <v>50</v>
      </c>
      <c r="I1344" s="143"/>
      <c r="J1344" s="157"/>
      <c r="K1344" s="143"/>
      <c r="L1344" s="187">
        <f t="shared" si="88"/>
        <v>50</v>
      </c>
      <c r="N1344" s="393"/>
      <c r="O1344" s="143"/>
      <c r="P1344" s="157"/>
      <c r="Q1344" s="143"/>
      <c r="R1344" s="186">
        <f t="shared" si="87"/>
        <v>50</v>
      </c>
    </row>
    <row r="1345" spans="2:18">
      <c r="B1345" s="190">
        <f t="shared" si="85"/>
        <v>78</v>
      </c>
      <c r="C1345" s="141"/>
      <c r="D1345" s="141"/>
      <c r="E1345" s="145"/>
      <c r="F1345" s="145">
        <v>632</v>
      </c>
      <c r="G1345" s="217" t="s">
        <v>335</v>
      </c>
      <c r="H1345" s="393">
        <v>98715</v>
      </c>
      <c r="I1345" s="143"/>
      <c r="J1345" s="157"/>
      <c r="K1345" s="143"/>
      <c r="L1345" s="187">
        <f t="shared" si="88"/>
        <v>98715</v>
      </c>
      <c r="N1345" s="393"/>
      <c r="O1345" s="143"/>
      <c r="P1345" s="157"/>
      <c r="Q1345" s="143"/>
      <c r="R1345" s="186">
        <f t="shared" si="87"/>
        <v>98715</v>
      </c>
    </row>
    <row r="1346" spans="2:18">
      <c r="B1346" s="190">
        <f t="shared" si="85"/>
        <v>79</v>
      </c>
      <c r="C1346" s="141"/>
      <c r="D1346" s="141"/>
      <c r="E1346" s="145"/>
      <c r="F1346" s="145">
        <v>633</v>
      </c>
      <c r="G1346" s="217" t="s">
        <v>251</v>
      </c>
      <c r="H1346" s="393">
        <v>26100</v>
      </c>
      <c r="I1346" s="143"/>
      <c r="J1346" s="157"/>
      <c r="K1346" s="143"/>
      <c r="L1346" s="187">
        <f t="shared" si="88"/>
        <v>26100</v>
      </c>
      <c r="N1346" s="393"/>
      <c r="O1346" s="143"/>
      <c r="P1346" s="157"/>
      <c r="Q1346" s="143"/>
      <c r="R1346" s="186">
        <f t="shared" si="87"/>
        <v>26100</v>
      </c>
    </row>
    <row r="1347" spans="2:18">
      <c r="B1347" s="190">
        <f t="shared" si="85"/>
        <v>80</v>
      </c>
      <c r="C1347" s="141"/>
      <c r="D1347" s="141"/>
      <c r="E1347" s="145"/>
      <c r="F1347" s="145">
        <v>634</v>
      </c>
      <c r="G1347" s="217" t="s">
        <v>265</v>
      </c>
      <c r="H1347" s="393">
        <v>1705</v>
      </c>
      <c r="I1347" s="143"/>
      <c r="J1347" s="157"/>
      <c r="K1347" s="143"/>
      <c r="L1347" s="187">
        <f t="shared" si="88"/>
        <v>1705</v>
      </c>
      <c r="N1347" s="393"/>
      <c r="O1347" s="143"/>
      <c r="P1347" s="157"/>
      <c r="Q1347" s="143"/>
      <c r="R1347" s="186">
        <f t="shared" si="87"/>
        <v>1705</v>
      </c>
    </row>
    <row r="1348" spans="2:18">
      <c r="B1348" s="190">
        <f t="shared" si="85"/>
        <v>81</v>
      </c>
      <c r="C1348" s="141"/>
      <c r="D1348" s="141"/>
      <c r="E1348" s="145"/>
      <c r="F1348" s="145">
        <v>635</v>
      </c>
      <c r="G1348" s="217" t="s">
        <v>266</v>
      </c>
      <c r="H1348" s="393">
        <v>32700</v>
      </c>
      <c r="I1348" s="143"/>
      <c r="J1348" s="157"/>
      <c r="K1348" s="143"/>
      <c r="L1348" s="187">
        <f t="shared" si="88"/>
        <v>32700</v>
      </c>
      <c r="N1348" s="393"/>
      <c r="O1348" s="143"/>
      <c r="P1348" s="157"/>
      <c r="Q1348" s="143"/>
      <c r="R1348" s="186">
        <f t="shared" si="87"/>
        <v>32700</v>
      </c>
    </row>
    <row r="1349" spans="2:18">
      <c r="B1349" s="190">
        <f t="shared" si="85"/>
        <v>82</v>
      </c>
      <c r="C1349" s="141"/>
      <c r="D1349" s="141"/>
      <c r="E1349" s="145"/>
      <c r="F1349" s="145">
        <v>637</v>
      </c>
      <c r="G1349" s="217" t="s">
        <v>252</v>
      </c>
      <c r="H1349" s="393">
        <v>196435</v>
      </c>
      <c r="I1349" s="143"/>
      <c r="J1349" s="157"/>
      <c r="K1349" s="143"/>
      <c r="L1349" s="187">
        <f t="shared" si="88"/>
        <v>196435</v>
      </c>
      <c r="N1349" s="393"/>
      <c r="O1349" s="143"/>
      <c r="P1349" s="157"/>
      <c r="Q1349" s="143"/>
      <c r="R1349" s="186">
        <f t="shared" si="87"/>
        <v>196435</v>
      </c>
    </row>
    <row r="1350" spans="2:18">
      <c r="B1350" s="190">
        <f t="shared" si="85"/>
        <v>83</v>
      </c>
      <c r="C1350" s="141"/>
      <c r="D1350" s="141"/>
      <c r="E1350" s="145"/>
      <c r="F1350" s="167">
        <v>640</v>
      </c>
      <c r="G1350" s="225" t="s">
        <v>563</v>
      </c>
      <c r="H1350" s="404">
        <v>1950</v>
      </c>
      <c r="I1350" s="143"/>
      <c r="J1350" s="157"/>
      <c r="K1350" s="143"/>
      <c r="L1350" s="187">
        <f t="shared" si="88"/>
        <v>1950</v>
      </c>
      <c r="N1350" s="404"/>
      <c r="O1350" s="143"/>
      <c r="P1350" s="157"/>
      <c r="Q1350" s="143"/>
      <c r="R1350" s="186">
        <f t="shared" si="87"/>
        <v>1950</v>
      </c>
    </row>
    <row r="1351" spans="2:18">
      <c r="B1351" s="190">
        <f t="shared" si="85"/>
        <v>84</v>
      </c>
      <c r="C1351" s="141"/>
      <c r="D1351" s="141"/>
      <c r="E1351" s="175" t="s">
        <v>274</v>
      </c>
      <c r="F1351" s="175">
        <v>620</v>
      </c>
      <c r="G1351" s="217" t="s">
        <v>647</v>
      </c>
      <c r="H1351" s="393">
        <v>1000</v>
      </c>
      <c r="I1351" s="143"/>
      <c r="J1351" s="157"/>
      <c r="K1351" s="143"/>
      <c r="L1351" s="187">
        <f t="shared" si="88"/>
        <v>1000</v>
      </c>
      <c r="N1351" s="393"/>
      <c r="O1351" s="143"/>
      <c r="P1351" s="157"/>
      <c r="Q1351" s="143"/>
      <c r="R1351" s="185">
        <f t="shared" si="87"/>
        <v>1000</v>
      </c>
    </row>
    <row r="1352" spans="2:18">
      <c r="B1352" s="190">
        <f t="shared" si="85"/>
        <v>85</v>
      </c>
      <c r="C1352" s="141"/>
      <c r="D1352" s="141"/>
      <c r="E1352" s="175" t="s">
        <v>274</v>
      </c>
      <c r="F1352" s="145">
        <v>637</v>
      </c>
      <c r="G1352" s="217" t="s">
        <v>299</v>
      </c>
      <c r="H1352" s="393">
        <v>3100</v>
      </c>
      <c r="I1352" s="143"/>
      <c r="J1352" s="157"/>
      <c r="K1352" s="143"/>
      <c r="L1352" s="187">
        <f t="shared" si="88"/>
        <v>3100</v>
      </c>
      <c r="N1352" s="393"/>
      <c r="O1352" s="143"/>
      <c r="P1352" s="157"/>
      <c r="Q1352" s="143"/>
      <c r="R1352" s="187">
        <f t="shared" si="87"/>
        <v>3100</v>
      </c>
    </row>
    <row r="1353" spans="2:18">
      <c r="B1353" s="190">
        <f t="shared" si="85"/>
        <v>86</v>
      </c>
      <c r="C1353" s="141"/>
      <c r="D1353" s="141"/>
      <c r="E1353" s="145"/>
      <c r="F1353" s="167"/>
      <c r="G1353" s="225"/>
      <c r="H1353" s="393"/>
      <c r="I1353" s="143"/>
      <c r="J1353" s="157"/>
      <c r="K1353" s="143"/>
      <c r="L1353" s="187"/>
      <c r="N1353" s="393"/>
      <c r="O1353" s="143"/>
      <c r="P1353" s="157"/>
      <c r="Q1353" s="143"/>
      <c r="R1353" s="187"/>
    </row>
    <row r="1354" spans="2:18" ht="15.75">
      <c r="B1354" s="190">
        <f t="shared" si="85"/>
        <v>87</v>
      </c>
      <c r="C1354" s="25">
        <v>7</v>
      </c>
      <c r="D1354" s="138" t="s">
        <v>146</v>
      </c>
      <c r="E1354" s="26"/>
      <c r="F1354" s="26"/>
      <c r="G1354" s="216"/>
      <c r="H1354" s="433">
        <f>H1355</f>
        <v>296050</v>
      </c>
      <c r="I1354" s="94"/>
      <c r="J1354" s="492"/>
      <c r="K1354" s="94"/>
      <c r="L1354" s="388">
        <f t="shared" ref="L1354:L1392" si="89">H1354+J1354</f>
        <v>296050</v>
      </c>
      <c r="N1354" s="433"/>
      <c r="O1354" s="94"/>
      <c r="P1354" s="492"/>
      <c r="Q1354" s="94"/>
      <c r="R1354" s="388">
        <f t="shared" si="87"/>
        <v>296050</v>
      </c>
    </row>
    <row r="1355" spans="2:18">
      <c r="B1355" s="190">
        <f t="shared" si="85"/>
        <v>88</v>
      </c>
      <c r="C1355" s="146"/>
      <c r="D1355" s="146"/>
      <c r="E1355" s="373" t="s">
        <v>313</v>
      </c>
      <c r="F1355" s="373"/>
      <c r="G1355" s="374" t="s">
        <v>487</v>
      </c>
      <c r="H1355" s="425">
        <f>H1356+H1357+H1358+H1363</f>
        <v>296050</v>
      </c>
      <c r="I1355" s="377"/>
      <c r="J1355" s="493"/>
      <c r="K1355" s="377"/>
      <c r="L1355" s="378">
        <f t="shared" si="89"/>
        <v>296050</v>
      </c>
      <c r="N1355" s="425"/>
      <c r="O1355" s="377"/>
      <c r="P1355" s="493"/>
      <c r="Q1355" s="377"/>
      <c r="R1355" s="376">
        <f t="shared" si="87"/>
        <v>296050</v>
      </c>
    </row>
    <row r="1356" spans="2:18">
      <c r="B1356" s="190">
        <f t="shared" si="85"/>
        <v>89</v>
      </c>
      <c r="C1356" s="141"/>
      <c r="D1356" s="141"/>
      <c r="E1356" s="167"/>
      <c r="F1356" s="167">
        <v>610</v>
      </c>
      <c r="G1356" s="225" t="s">
        <v>262</v>
      </c>
      <c r="H1356" s="404">
        <v>193495</v>
      </c>
      <c r="I1356" s="143"/>
      <c r="J1356" s="157"/>
      <c r="K1356" s="143"/>
      <c r="L1356" s="292">
        <f t="shared" si="89"/>
        <v>193495</v>
      </c>
      <c r="N1356" s="404"/>
      <c r="O1356" s="143"/>
      <c r="P1356" s="157"/>
      <c r="Q1356" s="143"/>
      <c r="R1356" s="185">
        <f t="shared" si="87"/>
        <v>193495</v>
      </c>
    </row>
    <row r="1357" spans="2:18">
      <c r="B1357" s="190">
        <f t="shared" si="85"/>
        <v>90</v>
      </c>
      <c r="C1357" s="141"/>
      <c r="D1357" s="141"/>
      <c r="E1357" s="145"/>
      <c r="F1357" s="167">
        <v>620</v>
      </c>
      <c r="G1357" s="225" t="s">
        <v>264</v>
      </c>
      <c r="H1357" s="404">
        <v>68645</v>
      </c>
      <c r="I1357" s="143"/>
      <c r="J1357" s="157"/>
      <c r="K1357" s="143"/>
      <c r="L1357" s="292">
        <f t="shared" si="89"/>
        <v>68645</v>
      </c>
      <c r="N1357" s="404"/>
      <c r="O1357" s="143"/>
      <c r="P1357" s="157"/>
      <c r="Q1357" s="143"/>
      <c r="R1357" s="185">
        <f t="shared" si="87"/>
        <v>68645</v>
      </c>
    </row>
    <row r="1358" spans="2:18">
      <c r="B1358" s="190">
        <f t="shared" si="85"/>
        <v>91</v>
      </c>
      <c r="C1358" s="141"/>
      <c r="D1358" s="141"/>
      <c r="E1358" s="145"/>
      <c r="F1358" s="167">
        <v>630</v>
      </c>
      <c r="G1358" s="225" t="s">
        <v>239</v>
      </c>
      <c r="H1358" s="404">
        <f>H1359+H1360+H1361+H1362</f>
        <v>32010</v>
      </c>
      <c r="I1358" s="143"/>
      <c r="J1358" s="157"/>
      <c r="K1358" s="143"/>
      <c r="L1358" s="292">
        <f t="shared" si="89"/>
        <v>32010</v>
      </c>
      <c r="N1358" s="404"/>
      <c r="O1358" s="143"/>
      <c r="P1358" s="157"/>
      <c r="Q1358" s="143"/>
      <c r="R1358" s="185">
        <f t="shared" si="87"/>
        <v>32010</v>
      </c>
    </row>
    <row r="1359" spans="2:18">
      <c r="B1359" s="190">
        <f t="shared" si="85"/>
        <v>92</v>
      </c>
      <c r="C1359" s="141"/>
      <c r="D1359" s="141"/>
      <c r="E1359" s="145"/>
      <c r="F1359" s="145">
        <v>632</v>
      </c>
      <c r="G1359" s="217" t="s">
        <v>314</v>
      </c>
      <c r="H1359" s="393">
        <v>650</v>
      </c>
      <c r="I1359" s="143"/>
      <c r="J1359" s="157"/>
      <c r="K1359" s="143"/>
      <c r="L1359" s="187">
        <f t="shared" si="89"/>
        <v>650</v>
      </c>
      <c r="N1359" s="393"/>
      <c r="O1359" s="143"/>
      <c r="P1359" s="157"/>
      <c r="Q1359" s="143"/>
      <c r="R1359" s="186">
        <f t="shared" si="87"/>
        <v>650</v>
      </c>
    </row>
    <row r="1360" spans="2:18">
      <c r="B1360" s="190">
        <f t="shared" si="85"/>
        <v>93</v>
      </c>
      <c r="C1360" s="141"/>
      <c r="D1360" s="141"/>
      <c r="E1360" s="145"/>
      <c r="F1360" s="145">
        <v>633</v>
      </c>
      <c r="G1360" s="217" t="s">
        <v>251</v>
      </c>
      <c r="H1360" s="393">
        <v>2400</v>
      </c>
      <c r="I1360" s="143"/>
      <c r="J1360" s="157"/>
      <c r="K1360" s="143"/>
      <c r="L1360" s="187">
        <f t="shared" si="89"/>
        <v>2400</v>
      </c>
      <c r="N1360" s="393"/>
      <c r="O1360" s="143"/>
      <c r="P1360" s="157"/>
      <c r="Q1360" s="143"/>
      <c r="R1360" s="186">
        <f t="shared" si="87"/>
        <v>2400</v>
      </c>
    </row>
    <row r="1361" spans="2:18">
      <c r="B1361" s="190">
        <f t="shared" si="85"/>
        <v>94</v>
      </c>
      <c r="C1361" s="141"/>
      <c r="D1361" s="141"/>
      <c r="E1361" s="145"/>
      <c r="F1361" s="145">
        <v>634</v>
      </c>
      <c r="G1361" s="217" t="s">
        <v>265</v>
      </c>
      <c r="H1361" s="393">
        <v>5750</v>
      </c>
      <c r="I1361" s="143"/>
      <c r="J1361" s="157"/>
      <c r="K1361" s="143"/>
      <c r="L1361" s="187">
        <f t="shared" si="89"/>
        <v>5750</v>
      </c>
      <c r="N1361" s="393"/>
      <c r="O1361" s="143"/>
      <c r="P1361" s="157"/>
      <c r="Q1361" s="143"/>
      <c r="R1361" s="186">
        <f t="shared" si="87"/>
        <v>5750</v>
      </c>
    </row>
    <row r="1362" spans="2:18">
      <c r="B1362" s="190">
        <f t="shared" si="85"/>
        <v>95</v>
      </c>
      <c r="C1362" s="141"/>
      <c r="D1362" s="141"/>
      <c r="E1362" s="145"/>
      <c r="F1362" s="145">
        <v>637</v>
      </c>
      <c r="G1362" s="217" t="s">
        <v>252</v>
      </c>
      <c r="H1362" s="393">
        <v>23210</v>
      </c>
      <c r="I1362" s="143"/>
      <c r="J1362" s="157"/>
      <c r="K1362" s="143"/>
      <c r="L1362" s="187">
        <f t="shared" si="89"/>
        <v>23210</v>
      </c>
      <c r="N1362" s="393"/>
      <c r="O1362" s="143"/>
      <c r="P1362" s="157"/>
      <c r="Q1362" s="143"/>
      <c r="R1362" s="187">
        <f t="shared" si="87"/>
        <v>23210</v>
      </c>
    </row>
    <row r="1363" spans="2:18">
      <c r="B1363" s="190">
        <f t="shared" si="85"/>
        <v>96</v>
      </c>
      <c r="C1363" s="141"/>
      <c r="D1363" s="141"/>
      <c r="E1363" s="145"/>
      <c r="F1363" s="167">
        <v>640</v>
      </c>
      <c r="G1363" s="225" t="s">
        <v>315</v>
      </c>
      <c r="H1363" s="404">
        <v>1900</v>
      </c>
      <c r="I1363" s="143"/>
      <c r="J1363" s="157"/>
      <c r="K1363" s="143"/>
      <c r="L1363" s="187">
        <f t="shared" si="89"/>
        <v>1900</v>
      </c>
      <c r="N1363" s="404"/>
      <c r="O1363" s="143"/>
      <c r="P1363" s="157"/>
      <c r="Q1363" s="143"/>
      <c r="R1363" s="187">
        <f t="shared" si="87"/>
        <v>1900</v>
      </c>
    </row>
    <row r="1364" spans="2:18" ht="15.75">
      <c r="B1364" s="190">
        <f t="shared" si="85"/>
        <v>97</v>
      </c>
      <c r="C1364" s="25">
        <v>8</v>
      </c>
      <c r="D1364" s="138" t="s">
        <v>102</v>
      </c>
      <c r="E1364" s="26"/>
      <c r="F1364" s="26"/>
      <c r="G1364" s="216"/>
      <c r="H1364" s="433">
        <f>H1365</f>
        <v>2000</v>
      </c>
      <c r="I1364" s="94"/>
      <c r="J1364" s="492"/>
      <c r="K1364" s="94"/>
      <c r="L1364" s="388">
        <f t="shared" si="89"/>
        <v>2000</v>
      </c>
      <c r="N1364" s="433"/>
      <c r="O1364" s="94"/>
      <c r="P1364" s="492"/>
      <c r="Q1364" s="94"/>
      <c r="R1364" s="389">
        <f t="shared" si="87"/>
        <v>2000</v>
      </c>
    </row>
    <row r="1365" spans="2:18">
      <c r="B1365" s="190">
        <f t="shared" si="85"/>
        <v>98</v>
      </c>
      <c r="C1365" s="146"/>
      <c r="D1365" s="146"/>
      <c r="E1365" s="147" t="s">
        <v>288</v>
      </c>
      <c r="F1365" s="147">
        <v>637</v>
      </c>
      <c r="G1365" s="228" t="s">
        <v>300</v>
      </c>
      <c r="H1365" s="393">
        <v>2000</v>
      </c>
      <c r="I1365" s="143"/>
      <c r="J1365" s="157"/>
      <c r="K1365" s="143"/>
      <c r="L1365" s="187">
        <f t="shared" si="89"/>
        <v>2000</v>
      </c>
      <c r="N1365" s="393"/>
      <c r="O1365" s="143"/>
      <c r="P1365" s="157"/>
      <c r="Q1365" s="143"/>
      <c r="R1365" s="187">
        <f t="shared" si="87"/>
        <v>2000</v>
      </c>
    </row>
    <row r="1366" spans="2:18" ht="15.75">
      <c r="B1366" s="190">
        <f t="shared" si="85"/>
        <v>99</v>
      </c>
      <c r="C1366" s="25">
        <v>9</v>
      </c>
      <c r="D1366" s="138" t="s">
        <v>147</v>
      </c>
      <c r="E1366" s="26"/>
      <c r="F1366" s="26"/>
      <c r="G1366" s="216"/>
      <c r="H1366" s="433">
        <f>SUM(H1367:H1370)</f>
        <v>16000</v>
      </c>
      <c r="I1366" s="94"/>
      <c r="J1366" s="492"/>
      <c r="K1366" s="94"/>
      <c r="L1366" s="388">
        <f t="shared" si="89"/>
        <v>16000</v>
      </c>
      <c r="N1366" s="433"/>
      <c r="O1366" s="94"/>
      <c r="P1366" s="492"/>
      <c r="Q1366" s="94"/>
      <c r="R1366" s="389">
        <f t="shared" si="87"/>
        <v>16000</v>
      </c>
    </row>
    <row r="1367" spans="2:18">
      <c r="B1367" s="190">
        <f t="shared" si="85"/>
        <v>100</v>
      </c>
      <c r="C1367" s="146"/>
      <c r="D1367" s="146"/>
      <c r="E1367" s="147" t="s">
        <v>301</v>
      </c>
      <c r="F1367" s="147">
        <v>640</v>
      </c>
      <c r="G1367" s="228" t="s">
        <v>302</v>
      </c>
      <c r="H1367" s="393">
        <v>500</v>
      </c>
      <c r="I1367" s="143"/>
      <c r="J1367" s="157"/>
      <c r="K1367" s="143"/>
      <c r="L1367" s="187">
        <f t="shared" si="89"/>
        <v>500</v>
      </c>
      <c r="N1367" s="393"/>
      <c r="O1367" s="143"/>
      <c r="P1367" s="157"/>
      <c r="Q1367" s="143"/>
      <c r="R1367" s="187">
        <f t="shared" si="87"/>
        <v>500</v>
      </c>
    </row>
    <row r="1368" spans="2:18">
      <c r="B1368" s="190">
        <f t="shared" si="85"/>
        <v>101</v>
      </c>
      <c r="C1368" s="141"/>
      <c r="D1368" s="141"/>
      <c r="E1368" s="147" t="s">
        <v>301</v>
      </c>
      <c r="F1368" s="147">
        <v>640</v>
      </c>
      <c r="G1368" s="217" t="s">
        <v>303</v>
      </c>
      <c r="H1368" s="393">
        <v>500</v>
      </c>
      <c r="I1368" s="143"/>
      <c r="J1368" s="157"/>
      <c r="K1368" s="143"/>
      <c r="L1368" s="187">
        <f t="shared" si="89"/>
        <v>500</v>
      </c>
      <c r="N1368" s="393"/>
      <c r="O1368" s="143"/>
      <c r="P1368" s="157"/>
      <c r="Q1368" s="143"/>
      <c r="R1368" s="187">
        <f t="shared" si="87"/>
        <v>500</v>
      </c>
    </row>
    <row r="1369" spans="2:18">
      <c r="B1369" s="190">
        <f t="shared" si="85"/>
        <v>102</v>
      </c>
      <c r="C1369" s="146"/>
      <c r="D1369" s="146"/>
      <c r="E1369" s="147" t="s">
        <v>301</v>
      </c>
      <c r="F1369" s="147">
        <v>640</v>
      </c>
      <c r="G1369" s="228" t="s">
        <v>304</v>
      </c>
      <c r="H1369" s="393">
        <v>12000</v>
      </c>
      <c r="I1369" s="166"/>
      <c r="J1369" s="157"/>
      <c r="K1369" s="166"/>
      <c r="L1369" s="187">
        <f t="shared" si="89"/>
        <v>12000</v>
      </c>
      <c r="N1369" s="393"/>
      <c r="O1369" s="166"/>
      <c r="P1369" s="157"/>
      <c r="Q1369" s="166"/>
      <c r="R1369" s="187">
        <f t="shared" si="87"/>
        <v>12000</v>
      </c>
    </row>
    <row r="1370" spans="2:18">
      <c r="B1370" s="190">
        <f t="shared" si="85"/>
        <v>103</v>
      </c>
      <c r="C1370" s="141"/>
      <c r="D1370" s="178"/>
      <c r="E1370" s="147" t="s">
        <v>797</v>
      </c>
      <c r="F1370" s="147">
        <v>637</v>
      </c>
      <c r="G1370" s="217" t="s">
        <v>793</v>
      </c>
      <c r="H1370" s="399">
        <v>3000</v>
      </c>
      <c r="I1370" s="143"/>
      <c r="J1370" s="177"/>
      <c r="K1370" s="143"/>
      <c r="L1370" s="240">
        <f t="shared" si="89"/>
        <v>3000</v>
      </c>
      <c r="N1370" s="399"/>
      <c r="O1370" s="143"/>
      <c r="P1370" s="177"/>
      <c r="Q1370" s="143"/>
      <c r="R1370" s="187">
        <f t="shared" si="87"/>
        <v>3000</v>
      </c>
    </row>
    <row r="1371" spans="2:18" ht="15.75">
      <c r="B1371" s="190">
        <f t="shared" si="85"/>
        <v>104</v>
      </c>
      <c r="C1371" s="25">
        <v>10</v>
      </c>
      <c r="D1371" s="138" t="s">
        <v>125</v>
      </c>
      <c r="E1371" s="26"/>
      <c r="F1371" s="26"/>
      <c r="G1371" s="216"/>
      <c r="H1371" s="433">
        <f>H1372</f>
        <v>10900</v>
      </c>
      <c r="I1371" s="94"/>
      <c r="J1371" s="492"/>
      <c r="K1371" s="94"/>
      <c r="L1371" s="388">
        <f t="shared" si="89"/>
        <v>10900</v>
      </c>
      <c r="N1371" s="433"/>
      <c r="O1371" s="94"/>
      <c r="P1371" s="492"/>
      <c r="Q1371" s="94"/>
      <c r="R1371" s="389">
        <f t="shared" si="87"/>
        <v>10900</v>
      </c>
    </row>
    <row r="1372" spans="2:18">
      <c r="B1372" s="190">
        <f t="shared" si="85"/>
        <v>105</v>
      </c>
      <c r="C1372" s="146"/>
      <c r="D1372" s="146"/>
      <c r="E1372" s="373" t="s">
        <v>336</v>
      </c>
      <c r="F1372" s="373"/>
      <c r="G1372" s="374" t="s">
        <v>488</v>
      </c>
      <c r="H1372" s="425">
        <f>H1373+H1374+H1375+H1380</f>
        <v>10900</v>
      </c>
      <c r="I1372" s="377"/>
      <c r="J1372" s="493"/>
      <c r="K1372" s="377"/>
      <c r="L1372" s="378">
        <f t="shared" si="89"/>
        <v>10900</v>
      </c>
      <c r="N1372" s="425"/>
      <c r="O1372" s="377"/>
      <c r="P1372" s="493"/>
      <c r="Q1372" s="377"/>
      <c r="R1372" s="378">
        <f t="shared" si="87"/>
        <v>10900</v>
      </c>
    </row>
    <row r="1373" spans="2:18">
      <c r="B1373" s="190">
        <f t="shared" si="85"/>
        <v>106</v>
      </c>
      <c r="C1373" s="141"/>
      <c r="D1373" s="141"/>
      <c r="E1373" s="167"/>
      <c r="F1373" s="167">
        <v>610</v>
      </c>
      <c r="G1373" s="225" t="s">
        <v>262</v>
      </c>
      <c r="H1373" s="404">
        <v>5690</v>
      </c>
      <c r="I1373" s="143"/>
      <c r="J1373" s="157"/>
      <c r="K1373" s="143"/>
      <c r="L1373" s="292">
        <f t="shared" si="89"/>
        <v>5690</v>
      </c>
      <c r="N1373" s="404"/>
      <c r="O1373" s="143"/>
      <c r="P1373" s="157"/>
      <c r="Q1373" s="143"/>
      <c r="R1373" s="292">
        <f t="shared" si="87"/>
        <v>5690</v>
      </c>
    </row>
    <row r="1374" spans="2:18">
      <c r="B1374" s="190">
        <f t="shared" si="85"/>
        <v>107</v>
      </c>
      <c r="C1374" s="141"/>
      <c r="D1374" s="141"/>
      <c r="E1374" s="145"/>
      <c r="F1374" s="167">
        <v>620</v>
      </c>
      <c r="G1374" s="225" t="s">
        <v>264</v>
      </c>
      <c r="H1374" s="404">
        <v>1900</v>
      </c>
      <c r="I1374" s="143"/>
      <c r="J1374" s="157"/>
      <c r="K1374" s="143"/>
      <c r="L1374" s="292">
        <f t="shared" si="89"/>
        <v>1900</v>
      </c>
      <c r="N1374" s="404"/>
      <c r="O1374" s="143"/>
      <c r="P1374" s="157"/>
      <c r="Q1374" s="143"/>
      <c r="R1374" s="292">
        <f t="shared" si="87"/>
        <v>1900</v>
      </c>
    </row>
    <row r="1375" spans="2:18">
      <c r="B1375" s="190">
        <f t="shared" si="85"/>
        <v>108</v>
      </c>
      <c r="C1375" s="141"/>
      <c r="D1375" s="141"/>
      <c r="E1375" s="145"/>
      <c r="F1375" s="167">
        <v>630</v>
      </c>
      <c r="G1375" s="225" t="s">
        <v>239</v>
      </c>
      <c r="H1375" s="404">
        <f>H1376+H1377+H1378+H1379</f>
        <v>3280</v>
      </c>
      <c r="I1375" s="143"/>
      <c r="J1375" s="157"/>
      <c r="K1375" s="143"/>
      <c r="L1375" s="292">
        <f t="shared" si="89"/>
        <v>3280</v>
      </c>
      <c r="N1375" s="404"/>
      <c r="O1375" s="143"/>
      <c r="P1375" s="157"/>
      <c r="Q1375" s="143"/>
      <c r="R1375" s="292">
        <f t="shared" si="87"/>
        <v>3280</v>
      </c>
    </row>
    <row r="1376" spans="2:18">
      <c r="B1376" s="190">
        <f t="shared" si="85"/>
        <v>109</v>
      </c>
      <c r="C1376" s="141"/>
      <c r="D1376" s="141"/>
      <c r="E1376" s="145"/>
      <c r="F1376" s="145">
        <v>632</v>
      </c>
      <c r="G1376" s="217" t="s">
        <v>489</v>
      </c>
      <c r="H1376" s="393">
        <v>70</v>
      </c>
      <c r="I1376" s="143"/>
      <c r="J1376" s="157"/>
      <c r="K1376" s="143"/>
      <c r="L1376" s="187">
        <f t="shared" si="89"/>
        <v>70</v>
      </c>
      <c r="N1376" s="393"/>
      <c r="O1376" s="143"/>
      <c r="P1376" s="157"/>
      <c r="Q1376" s="143"/>
      <c r="R1376" s="187">
        <f t="shared" si="87"/>
        <v>70</v>
      </c>
    </row>
    <row r="1377" spans="2:18">
      <c r="B1377" s="190">
        <f t="shared" si="85"/>
        <v>110</v>
      </c>
      <c r="C1377" s="141"/>
      <c r="D1377" s="141"/>
      <c r="E1377" s="145"/>
      <c r="F1377" s="145">
        <v>633</v>
      </c>
      <c r="G1377" s="217" t="s">
        <v>251</v>
      </c>
      <c r="H1377" s="393">
        <v>30</v>
      </c>
      <c r="I1377" s="143"/>
      <c r="J1377" s="157"/>
      <c r="K1377" s="143"/>
      <c r="L1377" s="187">
        <f t="shared" si="89"/>
        <v>30</v>
      </c>
      <c r="N1377" s="393"/>
      <c r="O1377" s="143"/>
      <c r="P1377" s="157"/>
      <c r="Q1377" s="143"/>
      <c r="R1377" s="187">
        <f t="shared" si="87"/>
        <v>30</v>
      </c>
    </row>
    <row r="1378" spans="2:18">
      <c r="B1378" s="190">
        <f t="shared" si="85"/>
        <v>111</v>
      </c>
      <c r="C1378" s="141"/>
      <c r="D1378" s="141"/>
      <c r="E1378" s="145"/>
      <c r="F1378" s="145">
        <v>634</v>
      </c>
      <c r="G1378" s="217" t="s">
        <v>265</v>
      </c>
      <c r="H1378" s="393">
        <v>2510</v>
      </c>
      <c r="I1378" s="143"/>
      <c r="J1378" s="157"/>
      <c r="K1378" s="143"/>
      <c r="L1378" s="187">
        <f t="shared" si="89"/>
        <v>2510</v>
      </c>
      <c r="N1378" s="393"/>
      <c r="O1378" s="143"/>
      <c r="P1378" s="157"/>
      <c r="Q1378" s="143"/>
      <c r="R1378" s="187">
        <f t="shared" si="87"/>
        <v>2510</v>
      </c>
    </row>
    <row r="1379" spans="2:18">
      <c r="B1379" s="190">
        <f t="shared" si="85"/>
        <v>112</v>
      </c>
      <c r="C1379" s="141"/>
      <c r="D1379" s="141"/>
      <c r="E1379" s="145"/>
      <c r="F1379" s="145">
        <v>637</v>
      </c>
      <c r="G1379" s="217" t="s">
        <v>252</v>
      </c>
      <c r="H1379" s="393">
        <v>670</v>
      </c>
      <c r="I1379" s="143"/>
      <c r="J1379" s="157"/>
      <c r="K1379" s="143"/>
      <c r="L1379" s="187">
        <f t="shared" si="89"/>
        <v>670</v>
      </c>
      <c r="N1379" s="393"/>
      <c r="O1379" s="143"/>
      <c r="P1379" s="157"/>
      <c r="Q1379" s="143"/>
      <c r="R1379" s="187">
        <f t="shared" si="87"/>
        <v>670</v>
      </c>
    </row>
    <row r="1380" spans="2:18">
      <c r="B1380" s="190">
        <f t="shared" si="85"/>
        <v>113</v>
      </c>
      <c r="C1380" s="141"/>
      <c r="D1380" s="178"/>
      <c r="E1380" s="147"/>
      <c r="F1380" s="167">
        <v>640</v>
      </c>
      <c r="G1380" s="225" t="s">
        <v>273</v>
      </c>
      <c r="H1380" s="404">
        <v>30</v>
      </c>
      <c r="I1380" s="143"/>
      <c r="J1380" s="157"/>
      <c r="K1380" s="143"/>
      <c r="L1380" s="187">
        <f t="shared" si="89"/>
        <v>30</v>
      </c>
      <c r="N1380" s="404"/>
      <c r="O1380" s="143"/>
      <c r="P1380" s="157"/>
      <c r="Q1380" s="143"/>
      <c r="R1380" s="292">
        <f t="shared" si="87"/>
        <v>30</v>
      </c>
    </row>
    <row r="1381" spans="2:18" ht="15.75">
      <c r="B1381" s="190">
        <f t="shared" si="85"/>
        <v>114</v>
      </c>
      <c r="C1381" s="25">
        <v>11</v>
      </c>
      <c r="D1381" s="138" t="s">
        <v>501</v>
      </c>
      <c r="E1381" s="26"/>
      <c r="F1381" s="26"/>
      <c r="G1381" s="216"/>
      <c r="H1381" s="433">
        <f>H1382</f>
        <v>110955</v>
      </c>
      <c r="I1381" s="94"/>
      <c r="J1381" s="492"/>
      <c r="K1381" s="94"/>
      <c r="L1381" s="388">
        <f t="shared" si="89"/>
        <v>110955</v>
      </c>
      <c r="N1381" s="433"/>
      <c r="O1381" s="94"/>
      <c r="P1381" s="492"/>
      <c r="Q1381" s="94"/>
      <c r="R1381" s="389">
        <f t="shared" si="87"/>
        <v>110955</v>
      </c>
    </row>
    <row r="1382" spans="2:18">
      <c r="B1382" s="190">
        <f t="shared" si="85"/>
        <v>115</v>
      </c>
      <c r="C1382" s="146"/>
      <c r="D1382" s="146"/>
      <c r="E1382" s="373" t="s">
        <v>274</v>
      </c>
      <c r="F1382" s="373"/>
      <c r="G1382" s="374" t="s">
        <v>488</v>
      </c>
      <c r="H1382" s="425">
        <f>H1383+H1384+H1385+H1392</f>
        <v>110955</v>
      </c>
      <c r="I1382" s="377"/>
      <c r="J1382" s="493"/>
      <c r="K1382" s="377"/>
      <c r="L1382" s="378">
        <f t="shared" si="89"/>
        <v>110955</v>
      </c>
      <c r="N1382" s="425"/>
      <c r="O1382" s="377"/>
      <c r="P1382" s="493"/>
      <c r="Q1382" s="377"/>
      <c r="R1382" s="378">
        <f t="shared" si="87"/>
        <v>110955</v>
      </c>
    </row>
    <row r="1383" spans="2:18">
      <c r="B1383" s="190">
        <f t="shared" si="85"/>
        <v>116</v>
      </c>
      <c r="C1383" s="141"/>
      <c r="D1383" s="141"/>
      <c r="E1383" s="167"/>
      <c r="F1383" s="167">
        <v>610</v>
      </c>
      <c r="G1383" s="225" t="s">
        <v>262</v>
      </c>
      <c r="H1383" s="404">
        <v>64700</v>
      </c>
      <c r="I1383" s="143"/>
      <c r="J1383" s="157"/>
      <c r="K1383" s="143"/>
      <c r="L1383" s="292">
        <f t="shared" si="89"/>
        <v>64700</v>
      </c>
      <c r="N1383" s="404"/>
      <c r="O1383" s="143"/>
      <c r="P1383" s="157"/>
      <c r="Q1383" s="143"/>
      <c r="R1383" s="292">
        <f t="shared" si="87"/>
        <v>64700</v>
      </c>
    </row>
    <row r="1384" spans="2:18">
      <c r="B1384" s="190">
        <f t="shared" si="85"/>
        <v>117</v>
      </c>
      <c r="C1384" s="146"/>
      <c r="D1384" s="146"/>
      <c r="E1384" s="145"/>
      <c r="F1384" s="167">
        <v>620</v>
      </c>
      <c r="G1384" s="225" t="s">
        <v>264</v>
      </c>
      <c r="H1384" s="404">
        <v>22645</v>
      </c>
      <c r="I1384" s="143"/>
      <c r="J1384" s="157"/>
      <c r="K1384" s="143"/>
      <c r="L1384" s="292">
        <f t="shared" si="89"/>
        <v>22645</v>
      </c>
      <c r="N1384" s="404"/>
      <c r="O1384" s="143"/>
      <c r="P1384" s="157"/>
      <c r="Q1384" s="143"/>
      <c r="R1384" s="292">
        <f t="shared" si="87"/>
        <v>22645</v>
      </c>
    </row>
    <row r="1385" spans="2:18">
      <c r="B1385" s="190">
        <f t="shared" si="85"/>
        <v>118</v>
      </c>
      <c r="C1385" s="141"/>
      <c r="D1385" s="141"/>
      <c r="E1385" s="145"/>
      <c r="F1385" s="167">
        <v>630</v>
      </c>
      <c r="G1385" s="225" t="s">
        <v>239</v>
      </c>
      <c r="H1385" s="404">
        <f>SUM(H1386:H1391)</f>
        <v>23510</v>
      </c>
      <c r="I1385" s="166"/>
      <c r="J1385" s="157"/>
      <c r="K1385" s="166"/>
      <c r="L1385" s="292">
        <f t="shared" si="89"/>
        <v>23510</v>
      </c>
      <c r="N1385" s="404"/>
      <c r="O1385" s="166"/>
      <c r="P1385" s="157"/>
      <c r="Q1385" s="166"/>
      <c r="R1385" s="292">
        <f t="shared" si="87"/>
        <v>23510</v>
      </c>
    </row>
    <row r="1386" spans="2:18">
      <c r="B1386" s="190">
        <f t="shared" ref="B1386:B1392" si="90">B1385+1</f>
        <v>119</v>
      </c>
      <c r="C1386" s="141"/>
      <c r="D1386" s="141"/>
      <c r="E1386" s="145"/>
      <c r="F1386" s="145">
        <v>631</v>
      </c>
      <c r="G1386" s="217" t="s">
        <v>562</v>
      </c>
      <c r="H1386" s="399">
        <v>50</v>
      </c>
      <c r="I1386" s="143"/>
      <c r="J1386" s="177"/>
      <c r="K1386" s="143"/>
      <c r="L1386" s="240">
        <f t="shared" si="89"/>
        <v>50</v>
      </c>
      <c r="N1386" s="399"/>
      <c r="O1386" s="143"/>
      <c r="P1386" s="177"/>
      <c r="Q1386" s="143"/>
      <c r="R1386" s="187">
        <f t="shared" si="87"/>
        <v>50</v>
      </c>
    </row>
    <row r="1387" spans="2:18">
      <c r="B1387" s="190">
        <f t="shared" si="90"/>
        <v>120</v>
      </c>
      <c r="C1387" s="141"/>
      <c r="D1387" s="141"/>
      <c r="E1387" s="145"/>
      <c r="F1387" s="145">
        <v>632</v>
      </c>
      <c r="G1387" s="217" t="s">
        <v>335</v>
      </c>
      <c r="H1387" s="399">
        <v>2150</v>
      </c>
      <c r="I1387" s="143"/>
      <c r="J1387" s="177"/>
      <c r="K1387" s="143"/>
      <c r="L1387" s="240">
        <f t="shared" si="89"/>
        <v>2150</v>
      </c>
      <c r="N1387" s="399"/>
      <c r="O1387" s="143"/>
      <c r="P1387" s="177"/>
      <c r="Q1387" s="143"/>
      <c r="R1387" s="186">
        <f t="shared" si="87"/>
        <v>2150</v>
      </c>
    </row>
    <row r="1388" spans="2:18">
      <c r="B1388" s="190">
        <f t="shared" si="90"/>
        <v>121</v>
      </c>
      <c r="C1388" s="141"/>
      <c r="D1388" s="141"/>
      <c r="E1388" s="145"/>
      <c r="F1388" s="145">
        <v>633</v>
      </c>
      <c r="G1388" s="217" t="s">
        <v>251</v>
      </c>
      <c r="H1388" s="393">
        <v>3385</v>
      </c>
      <c r="I1388" s="143"/>
      <c r="J1388" s="157"/>
      <c r="K1388" s="143"/>
      <c r="L1388" s="187">
        <f t="shared" si="89"/>
        <v>3385</v>
      </c>
      <c r="N1388" s="393"/>
      <c r="O1388" s="143"/>
      <c r="P1388" s="157"/>
      <c r="Q1388" s="143"/>
      <c r="R1388" s="186">
        <f t="shared" si="87"/>
        <v>3385</v>
      </c>
    </row>
    <row r="1389" spans="2:18">
      <c r="B1389" s="190">
        <f t="shared" si="90"/>
        <v>122</v>
      </c>
      <c r="C1389" s="141"/>
      <c r="D1389" s="141"/>
      <c r="E1389" s="145"/>
      <c r="F1389" s="145">
        <v>634</v>
      </c>
      <c r="G1389" s="217" t="s">
        <v>265</v>
      </c>
      <c r="H1389" s="393">
        <v>200</v>
      </c>
      <c r="I1389" s="143"/>
      <c r="J1389" s="157"/>
      <c r="K1389" s="143"/>
      <c r="L1389" s="187">
        <f t="shared" si="89"/>
        <v>200</v>
      </c>
      <c r="N1389" s="393"/>
      <c r="O1389" s="143"/>
      <c r="P1389" s="157"/>
      <c r="Q1389" s="143"/>
      <c r="R1389" s="186">
        <f t="shared" si="87"/>
        <v>200</v>
      </c>
    </row>
    <row r="1390" spans="2:18">
      <c r="B1390" s="190">
        <f t="shared" si="90"/>
        <v>123</v>
      </c>
      <c r="C1390" s="141"/>
      <c r="D1390" s="141"/>
      <c r="E1390" s="145"/>
      <c r="F1390" s="145">
        <v>635</v>
      </c>
      <c r="G1390" s="217" t="s">
        <v>266</v>
      </c>
      <c r="H1390" s="393">
        <v>1600</v>
      </c>
      <c r="I1390" s="143"/>
      <c r="J1390" s="157"/>
      <c r="K1390" s="143"/>
      <c r="L1390" s="187">
        <f t="shared" si="89"/>
        <v>1600</v>
      </c>
      <c r="N1390" s="393"/>
      <c r="O1390" s="143"/>
      <c r="P1390" s="157"/>
      <c r="Q1390" s="143"/>
      <c r="R1390" s="186">
        <f t="shared" si="87"/>
        <v>1600</v>
      </c>
    </row>
    <row r="1391" spans="2:18">
      <c r="B1391" s="190">
        <f t="shared" si="90"/>
        <v>124</v>
      </c>
      <c r="C1391" s="141"/>
      <c r="D1391" s="141"/>
      <c r="E1391" s="145"/>
      <c r="F1391" s="145">
        <v>637</v>
      </c>
      <c r="G1391" s="217" t="s">
        <v>252</v>
      </c>
      <c r="H1391" s="393">
        <v>16125</v>
      </c>
      <c r="I1391" s="143"/>
      <c r="J1391" s="157"/>
      <c r="K1391" s="143"/>
      <c r="L1391" s="187">
        <f t="shared" si="89"/>
        <v>16125</v>
      </c>
      <c r="N1391" s="393"/>
      <c r="O1391" s="143"/>
      <c r="P1391" s="157"/>
      <c r="Q1391" s="143"/>
      <c r="R1391" s="186">
        <f t="shared" si="87"/>
        <v>16125</v>
      </c>
    </row>
    <row r="1392" spans="2:18" ht="13.5" thickBot="1">
      <c r="B1392" s="367">
        <f t="shared" si="90"/>
        <v>125</v>
      </c>
      <c r="C1392" s="153"/>
      <c r="D1392" s="153"/>
      <c r="E1392" s="154"/>
      <c r="F1392" s="238">
        <v>640</v>
      </c>
      <c r="G1392" s="321" t="s">
        <v>273</v>
      </c>
      <c r="H1392" s="494">
        <v>100</v>
      </c>
      <c r="I1392" s="155"/>
      <c r="J1392" s="158"/>
      <c r="K1392" s="155"/>
      <c r="L1392" s="241">
        <f t="shared" si="89"/>
        <v>100</v>
      </c>
      <c r="N1392" s="494"/>
      <c r="O1392" s="155"/>
      <c r="P1392" s="158"/>
      <c r="Q1392" s="155"/>
      <c r="R1392" s="770">
        <f t="shared" si="87"/>
        <v>100</v>
      </c>
    </row>
    <row r="1396" spans="2:18" ht="27.75" thickBot="1">
      <c r="B1396" s="152" t="s">
        <v>233</v>
      </c>
      <c r="C1396" s="152"/>
      <c r="D1396" s="152"/>
      <c r="E1396" s="152"/>
      <c r="F1396" s="152"/>
      <c r="G1396" s="152"/>
      <c r="H1396" s="152"/>
      <c r="I1396" s="152"/>
      <c r="J1396" s="152"/>
      <c r="K1396" s="152"/>
      <c r="L1396" s="152"/>
    </row>
    <row r="1397" spans="2:18" ht="15" thickBot="1">
      <c r="B1397" s="882" t="s">
        <v>540</v>
      </c>
      <c r="C1397" s="883"/>
      <c r="D1397" s="883"/>
      <c r="E1397" s="883"/>
      <c r="F1397" s="883"/>
      <c r="G1397" s="883"/>
      <c r="H1397" s="883"/>
      <c r="I1397" s="883"/>
      <c r="J1397" s="883"/>
      <c r="K1397" s="131"/>
      <c r="L1397" s="884" t="s">
        <v>732</v>
      </c>
      <c r="N1397" s="873" t="s">
        <v>767</v>
      </c>
      <c r="O1397" s="739"/>
      <c r="P1397" s="876" t="s">
        <v>768</v>
      </c>
      <c r="Q1397" s="740"/>
      <c r="R1397" s="879" t="s">
        <v>769</v>
      </c>
    </row>
    <row r="1398" spans="2:18" ht="15" thickTop="1">
      <c r="B1398" s="24"/>
      <c r="C1398" s="887" t="s">
        <v>513</v>
      </c>
      <c r="D1398" s="887" t="s">
        <v>512</v>
      </c>
      <c r="E1398" s="887" t="s">
        <v>510</v>
      </c>
      <c r="F1398" s="887" t="s">
        <v>511</v>
      </c>
      <c r="G1398" s="368" t="s">
        <v>3</v>
      </c>
      <c r="H1398" s="889" t="s">
        <v>730</v>
      </c>
      <c r="I1398" s="84"/>
      <c r="J1398" s="891" t="s">
        <v>731</v>
      </c>
      <c r="K1398" s="84"/>
      <c r="L1398" s="885"/>
      <c r="N1398" s="874"/>
      <c r="O1398" s="739"/>
      <c r="P1398" s="877"/>
      <c r="Q1398" s="740"/>
      <c r="R1398" s="880"/>
    </row>
    <row r="1399" spans="2:18" ht="47.25" customHeight="1" thickBot="1">
      <c r="B1399" s="27"/>
      <c r="C1399" s="888"/>
      <c r="D1399" s="888"/>
      <c r="E1399" s="888"/>
      <c r="F1399" s="888"/>
      <c r="G1399" s="214"/>
      <c r="H1399" s="890"/>
      <c r="I1399" s="84"/>
      <c r="J1399" s="892"/>
      <c r="K1399" s="84"/>
      <c r="L1399" s="886"/>
      <c r="N1399" s="875"/>
      <c r="O1399" s="739"/>
      <c r="P1399" s="878"/>
      <c r="Q1399" s="740"/>
      <c r="R1399" s="881"/>
    </row>
    <row r="1400" spans="2:18" ht="19.5" thickTop="1" thickBot="1">
      <c r="B1400" s="148">
        <v>1</v>
      </c>
      <c r="C1400" s="136" t="s">
        <v>234</v>
      </c>
      <c r="D1400" s="116"/>
      <c r="E1400" s="116"/>
      <c r="F1400" s="116"/>
      <c r="G1400" s="227"/>
      <c r="H1400" s="434">
        <f>H1401+H1403</f>
        <v>185115</v>
      </c>
      <c r="I1400" s="118"/>
      <c r="J1400" s="220">
        <f>J1401+J1403</f>
        <v>107836</v>
      </c>
      <c r="K1400" s="118"/>
      <c r="L1400" s="387">
        <f>H1400+J1400</f>
        <v>292951</v>
      </c>
      <c r="N1400" s="741">
        <f>N1401+N1403</f>
        <v>0</v>
      </c>
      <c r="O1400" s="278"/>
      <c r="P1400" s="742">
        <f>P1401+P1403</f>
        <v>0</v>
      </c>
      <c r="R1400" s="743">
        <f>H1400+J1400+N1400+P1400</f>
        <v>292951</v>
      </c>
    </row>
    <row r="1401" spans="2:18" ht="16.5" thickTop="1">
      <c r="B1401" s="148">
        <f>B1400+1</f>
        <v>2</v>
      </c>
      <c r="C1401" s="25">
        <v>1</v>
      </c>
      <c r="D1401" s="138" t="s">
        <v>169</v>
      </c>
      <c r="E1401" s="26"/>
      <c r="F1401" s="26"/>
      <c r="G1401" s="216"/>
      <c r="H1401" s="433"/>
      <c r="I1401" s="94"/>
      <c r="J1401" s="486">
        <f>J1402</f>
        <v>50460</v>
      </c>
      <c r="K1401" s="94"/>
      <c r="L1401" s="388">
        <f>H1401+J1401</f>
        <v>50460</v>
      </c>
      <c r="N1401" s="433"/>
      <c r="O1401" s="94"/>
      <c r="P1401" s="486"/>
      <c r="Q1401" s="94"/>
      <c r="R1401" s="388">
        <f t="shared" ref="R1401:R1415" si="91">H1401+J1401+N1401+P1401</f>
        <v>50460</v>
      </c>
    </row>
    <row r="1402" spans="2:18">
      <c r="B1402" s="148">
        <f t="shared" ref="B1402:B1413" si="92">B1401+1</f>
        <v>3</v>
      </c>
      <c r="C1402" s="141"/>
      <c r="D1402" s="142" t="s">
        <v>4</v>
      </c>
      <c r="E1402" s="142" t="s">
        <v>263</v>
      </c>
      <c r="F1402" s="142" t="s">
        <v>763</v>
      </c>
      <c r="G1402" s="217" t="s">
        <v>466</v>
      </c>
      <c r="H1402" s="397"/>
      <c r="I1402" s="143"/>
      <c r="J1402" s="159">
        <v>50460</v>
      </c>
      <c r="K1402" s="143"/>
      <c r="L1402" s="186">
        <f>J1402</f>
        <v>50460</v>
      </c>
      <c r="N1402" s="397"/>
      <c r="O1402" s="143"/>
      <c r="P1402" s="159"/>
      <c r="Q1402" s="143"/>
      <c r="R1402" s="186">
        <f t="shared" si="91"/>
        <v>50460</v>
      </c>
    </row>
    <row r="1403" spans="2:18" ht="15.75">
      <c r="B1403" s="148">
        <f t="shared" si="92"/>
        <v>4</v>
      </c>
      <c r="C1403" s="22">
        <v>2</v>
      </c>
      <c r="D1403" s="137" t="s">
        <v>158</v>
      </c>
      <c r="E1403" s="23"/>
      <c r="F1403" s="23"/>
      <c r="G1403" s="218"/>
      <c r="H1403" s="430">
        <f>H1404+H1408+H1412</f>
        <v>185115</v>
      </c>
      <c r="I1403" s="117"/>
      <c r="J1403" s="224">
        <f>J1404+J1407+J1408+J1412</f>
        <v>57376</v>
      </c>
      <c r="K1403" s="117"/>
      <c r="L1403" s="389">
        <f t="shared" ref="L1403:L1415" si="93">H1403+J1403</f>
        <v>242491</v>
      </c>
      <c r="N1403" s="430"/>
      <c r="O1403" s="117"/>
      <c r="P1403" s="224"/>
      <c r="Q1403" s="117"/>
      <c r="R1403" s="388">
        <f t="shared" si="91"/>
        <v>242491</v>
      </c>
    </row>
    <row r="1404" spans="2:18">
      <c r="B1404" s="148">
        <f t="shared" si="92"/>
        <v>5</v>
      </c>
      <c r="C1404" s="81"/>
      <c r="D1404" s="196" t="s">
        <v>4</v>
      </c>
      <c r="E1404" s="260" t="s">
        <v>159</v>
      </c>
      <c r="F1404" s="260"/>
      <c r="G1404" s="261"/>
      <c r="H1404" s="412">
        <f>H1405+H1406</f>
        <v>157000</v>
      </c>
      <c r="I1404" s="21"/>
      <c r="J1404" s="500">
        <v>0</v>
      </c>
      <c r="K1404" s="21"/>
      <c r="L1404" s="265">
        <f t="shared" si="93"/>
        <v>157000</v>
      </c>
      <c r="N1404" s="412"/>
      <c r="O1404" s="21"/>
      <c r="P1404" s="500"/>
      <c r="Q1404" s="21"/>
      <c r="R1404" s="265">
        <f t="shared" si="91"/>
        <v>157000</v>
      </c>
    </row>
    <row r="1405" spans="2:18">
      <c r="B1405" s="148">
        <f t="shared" si="92"/>
        <v>6</v>
      </c>
      <c r="C1405" s="141"/>
      <c r="D1405" s="141"/>
      <c r="E1405" s="175" t="s">
        <v>263</v>
      </c>
      <c r="F1405" s="175">
        <v>637</v>
      </c>
      <c r="G1405" s="217" t="s">
        <v>538</v>
      </c>
      <c r="H1405" s="393">
        <v>127000</v>
      </c>
      <c r="I1405" s="143"/>
      <c r="J1405" s="157"/>
      <c r="K1405" s="143"/>
      <c r="L1405" s="187">
        <f t="shared" si="93"/>
        <v>127000</v>
      </c>
      <c r="N1405" s="393"/>
      <c r="O1405" s="143"/>
      <c r="P1405" s="157"/>
      <c r="Q1405" s="143"/>
      <c r="R1405" s="186">
        <f t="shared" si="91"/>
        <v>127000</v>
      </c>
    </row>
    <row r="1406" spans="2:18">
      <c r="B1406" s="148">
        <f t="shared" si="92"/>
        <v>7</v>
      </c>
      <c r="C1406" s="141"/>
      <c r="D1406" s="141"/>
      <c r="E1406" s="175" t="s">
        <v>263</v>
      </c>
      <c r="F1406" s="175">
        <v>642</v>
      </c>
      <c r="G1406" s="217" t="s">
        <v>319</v>
      </c>
      <c r="H1406" s="393">
        <v>30000</v>
      </c>
      <c r="I1406" s="143"/>
      <c r="J1406" s="157"/>
      <c r="K1406" s="143"/>
      <c r="L1406" s="187">
        <f t="shared" si="93"/>
        <v>30000</v>
      </c>
      <c r="N1406" s="393"/>
      <c r="O1406" s="143"/>
      <c r="P1406" s="157"/>
      <c r="Q1406" s="143"/>
      <c r="R1406" s="186">
        <f t="shared" si="91"/>
        <v>30000</v>
      </c>
    </row>
    <row r="1407" spans="2:18">
      <c r="B1407" s="148">
        <f t="shared" si="92"/>
        <v>8</v>
      </c>
      <c r="C1407" s="81"/>
      <c r="D1407" s="196" t="s">
        <v>5</v>
      </c>
      <c r="E1407" s="260" t="s">
        <v>151</v>
      </c>
      <c r="F1407" s="260"/>
      <c r="G1407" s="261"/>
      <c r="H1407" s="575"/>
      <c r="I1407" s="21"/>
      <c r="J1407" s="500">
        <v>0</v>
      </c>
      <c r="K1407" s="21"/>
      <c r="L1407" s="265">
        <f t="shared" si="93"/>
        <v>0</v>
      </c>
      <c r="N1407" s="575"/>
      <c r="O1407" s="21"/>
      <c r="P1407" s="500"/>
      <c r="Q1407" s="21"/>
      <c r="R1407" s="265">
        <f t="shared" si="91"/>
        <v>0</v>
      </c>
    </row>
    <row r="1408" spans="2:18">
      <c r="B1408" s="148">
        <f t="shared" si="92"/>
        <v>9</v>
      </c>
      <c r="C1408" s="81"/>
      <c r="D1408" s="196" t="s">
        <v>6</v>
      </c>
      <c r="E1408" s="260" t="s">
        <v>160</v>
      </c>
      <c r="F1408" s="260"/>
      <c r="G1408" s="261"/>
      <c r="H1408" s="575">
        <v>28000</v>
      </c>
      <c r="I1408" s="21"/>
      <c r="J1408" s="500">
        <f>SUM(J1409:J1411)</f>
        <v>0</v>
      </c>
      <c r="K1408" s="21"/>
      <c r="L1408" s="265">
        <f t="shared" si="93"/>
        <v>28000</v>
      </c>
      <c r="N1408" s="575"/>
      <c r="O1408" s="21"/>
      <c r="P1408" s="500"/>
      <c r="Q1408" s="21"/>
      <c r="R1408" s="265">
        <f t="shared" si="91"/>
        <v>28000</v>
      </c>
    </row>
    <row r="1409" spans="2:18">
      <c r="B1409" s="148">
        <f t="shared" si="92"/>
        <v>10</v>
      </c>
      <c r="C1409" s="141"/>
      <c r="D1409" s="141"/>
      <c r="E1409" s="145" t="s">
        <v>453</v>
      </c>
      <c r="F1409" s="175">
        <v>610</v>
      </c>
      <c r="G1409" s="217" t="s">
        <v>262</v>
      </c>
      <c r="H1409" s="417">
        <v>18666</v>
      </c>
      <c r="I1409" s="143"/>
      <c r="J1409" s="157"/>
      <c r="K1409" s="143"/>
      <c r="L1409" s="187">
        <f t="shared" si="93"/>
        <v>18666</v>
      </c>
      <c r="N1409" s="417"/>
      <c r="O1409" s="143"/>
      <c r="P1409" s="157"/>
      <c r="Q1409" s="143"/>
      <c r="R1409" s="186">
        <f t="shared" si="91"/>
        <v>18666</v>
      </c>
    </row>
    <row r="1410" spans="2:18">
      <c r="B1410" s="148">
        <f t="shared" si="92"/>
        <v>11</v>
      </c>
      <c r="C1410" s="141"/>
      <c r="D1410" s="141"/>
      <c r="E1410" s="145" t="s">
        <v>453</v>
      </c>
      <c r="F1410" s="175">
        <v>620</v>
      </c>
      <c r="G1410" s="217" t="s">
        <v>264</v>
      </c>
      <c r="H1410" s="417">
        <v>6834</v>
      </c>
      <c r="I1410" s="143"/>
      <c r="J1410" s="157"/>
      <c r="K1410" s="143"/>
      <c r="L1410" s="187">
        <f t="shared" si="93"/>
        <v>6834</v>
      </c>
      <c r="N1410" s="417"/>
      <c r="O1410" s="143"/>
      <c r="P1410" s="157"/>
      <c r="Q1410" s="143"/>
      <c r="R1410" s="186">
        <f t="shared" si="91"/>
        <v>6834</v>
      </c>
    </row>
    <row r="1411" spans="2:18">
      <c r="B1411" s="148">
        <f t="shared" si="92"/>
        <v>12</v>
      </c>
      <c r="C1411" s="141"/>
      <c r="D1411" s="141"/>
      <c r="E1411" s="145" t="s">
        <v>453</v>
      </c>
      <c r="F1411" s="175">
        <v>630</v>
      </c>
      <c r="G1411" s="217" t="s">
        <v>239</v>
      </c>
      <c r="H1411" s="417">
        <v>2500</v>
      </c>
      <c r="I1411" s="143"/>
      <c r="J1411" s="157"/>
      <c r="K1411" s="143"/>
      <c r="L1411" s="187">
        <f t="shared" si="93"/>
        <v>2500</v>
      </c>
      <c r="N1411" s="417"/>
      <c r="O1411" s="143"/>
      <c r="P1411" s="157"/>
      <c r="Q1411" s="143"/>
      <c r="R1411" s="186">
        <f t="shared" si="91"/>
        <v>2500</v>
      </c>
    </row>
    <row r="1412" spans="2:18">
      <c r="B1412" s="148">
        <f t="shared" si="92"/>
        <v>13</v>
      </c>
      <c r="C1412" s="141"/>
      <c r="D1412" s="196" t="s">
        <v>7</v>
      </c>
      <c r="E1412" s="260" t="s">
        <v>161</v>
      </c>
      <c r="F1412" s="260"/>
      <c r="G1412" s="261"/>
      <c r="H1412" s="412">
        <f>H1413</f>
        <v>115</v>
      </c>
      <c r="I1412" s="181"/>
      <c r="J1412" s="501">
        <f>SUM(J1413:J1415)</f>
        <v>57376</v>
      </c>
      <c r="K1412" s="181"/>
      <c r="L1412" s="264">
        <f t="shared" si="93"/>
        <v>57491</v>
      </c>
      <c r="N1412" s="412"/>
      <c r="O1412" s="181"/>
      <c r="P1412" s="501"/>
      <c r="Q1412" s="181"/>
      <c r="R1412" s="265">
        <f t="shared" si="91"/>
        <v>57491</v>
      </c>
    </row>
    <row r="1413" spans="2:18">
      <c r="B1413" s="148">
        <f t="shared" si="92"/>
        <v>14</v>
      </c>
      <c r="C1413" s="141"/>
      <c r="D1413" s="201"/>
      <c r="E1413" s="846" t="s">
        <v>245</v>
      </c>
      <c r="F1413" s="175">
        <v>637</v>
      </c>
      <c r="G1413" s="217" t="s">
        <v>578</v>
      </c>
      <c r="H1413" s="399">
        <v>115</v>
      </c>
      <c r="I1413" s="143"/>
      <c r="J1413" s="157"/>
      <c r="K1413" s="143"/>
      <c r="L1413" s="240">
        <f t="shared" si="93"/>
        <v>115</v>
      </c>
      <c r="N1413" s="399"/>
      <c r="O1413" s="143"/>
      <c r="P1413" s="157"/>
      <c r="Q1413" s="143"/>
      <c r="R1413" s="186">
        <f t="shared" si="91"/>
        <v>115</v>
      </c>
    </row>
    <row r="1414" spans="2:18">
      <c r="B1414" s="148">
        <f>B1413+1</f>
        <v>15</v>
      </c>
      <c r="C1414" s="141"/>
      <c r="D1414" s="141"/>
      <c r="E1414" s="846" t="s">
        <v>245</v>
      </c>
      <c r="F1414" s="175">
        <v>717</v>
      </c>
      <c r="G1414" s="217" t="s">
        <v>465</v>
      </c>
      <c r="H1414" s="399"/>
      <c r="I1414" s="143"/>
      <c r="J1414" s="157">
        <v>47802</v>
      </c>
      <c r="K1414" s="143"/>
      <c r="L1414" s="240">
        <f t="shared" si="93"/>
        <v>47802</v>
      </c>
      <c r="N1414" s="399"/>
      <c r="O1414" s="143"/>
      <c r="P1414" s="157"/>
      <c r="Q1414" s="143"/>
      <c r="R1414" s="186">
        <f t="shared" si="91"/>
        <v>47802</v>
      </c>
    </row>
    <row r="1415" spans="2:18" ht="13.5" thickBot="1">
      <c r="B1415" s="149">
        <f>B1414+1</f>
        <v>16</v>
      </c>
      <c r="C1415" s="153"/>
      <c r="D1415" s="153"/>
      <c r="E1415" s="847" t="s">
        <v>245</v>
      </c>
      <c r="F1415" s="245">
        <v>716</v>
      </c>
      <c r="G1415" s="226" t="s">
        <v>465</v>
      </c>
      <c r="H1415" s="405"/>
      <c r="I1415" s="155"/>
      <c r="J1415" s="158">
        <v>9574</v>
      </c>
      <c r="K1415" s="155"/>
      <c r="L1415" s="258">
        <f t="shared" si="93"/>
        <v>9574</v>
      </c>
      <c r="N1415" s="405"/>
      <c r="O1415" s="155"/>
      <c r="P1415" s="158"/>
      <c r="Q1415" s="155"/>
      <c r="R1415" s="241">
        <f t="shared" si="91"/>
        <v>9574</v>
      </c>
    </row>
  </sheetData>
  <mergeCells count="139">
    <mergeCell ref="B72:J72"/>
    <mergeCell ref="L72:L74"/>
    <mergeCell ref="C73:C74"/>
    <mergeCell ref="D73:D74"/>
    <mergeCell ref="E73:E74"/>
    <mergeCell ref="F73:F74"/>
    <mergeCell ref="H73:H74"/>
    <mergeCell ref="J73:J74"/>
    <mergeCell ref="L5:L7"/>
    <mergeCell ref="C6:C7"/>
    <mergeCell ref="D39:G39"/>
    <mergeCell ref="E20:G20"/>
    <mergeCell ref="E22:G22"/>
    <mergeCell ref="H6:H7"/>
    <mergeCell ref="B5:J5"/>
    <mergeCell ref="J6:J7"/>
    <mergeCell ref="E10:G10"/>
    <mergeCell ref="D6:D7"/>
    <mergeCell ref="E24:G24"/>
    <mergeCell ref="E6:E7"/>
    <mergeCell ref="F6:F7"/>
    <mergeCell ref="E18:G18"/>
    <mergeCell ref="B177:J177"/>
    <mergeCell ref="L177:L179"/>
    <mergeCell ref="C178:C179"/>
    <mergeCell ref="D178:D179"/>
    <mergeCell ref="E178:E179"/>
    <mergeCell ref="F178:F179"/>
    <mergeCell ref="H178:H179"/>
    <mergeCell ref="J178:J179"/>
    <mergeCell ref="B88:J88"/>
    <mergeCell ref="L88:L90"/>
    <mergeCell ref="C89:C90"/>
    <mergeCell ref="D89:D90"/>
    <mergeCell ref="E89:E90"/>
    <mergeCell ref="F89:F90"/>
    <mergeCell ref="H89:H90"/>
    <mergeCell ref="J89:J90"/>
    <mergeCell ref="B357:J357"/>
    <mergeCell ref="L357:L359"/>
    <mergeCell ref="C358:C359"/>
    <mergeCell ref="D358:D359"/>
    <mergeCell ref="E358:E359"/>
    <mergeCell ref="F358:F359"/>
    <mergeCell ref="H358:H359"/>
    <mergeCell ref="J358:J359"/>
    <mergeCell ref="B267:J267"/>
    <mergeCell ref="L267:L269"/>
    <mergeCell ref="C268:C269"/>
    <mergeCell ref="D268:D269"/>
    <mergeCell ref="E268:E269"/>
    <mergeCell ref="F268:F269"/>
    <mergeCell ref="H268:H269"/>
    <mergeCell ref="J268:J269"/>
    <mergeCell ref="B1005:J1005"/>
    <mergeCell ref="L1005:L1007"/>
    <mergeCell ref="C1006:C1007"/>
    <mergeCell ref="D1006:D1007"/>
    <mergeCell ref="E1006:E1007"/>
    <mergeCell ref="F1006:F1007"/>
    <mergeCell ref="H1006:H1007"/>
    <mergeCell ref="J1006:J1007"/>
    <mergeCell ref="B398:H398"/>
    <mergeCell ref="B399:J399"/>
    <mergeCell ref="L399:L401"/>
    <mergeCell ref="C400:C401"/>
    <mergeCell ref="D400:D401"/>
    <mergeCell ref="E400:E401"/>
    <mergeCell ref="F400:F401"/>
    <mergeCell ref="H400:H401"/>
    <mergeCell ref="J400:J401"/>
    <mergeCell ref="B1176:J1176"/>
    <mergeCell ref="L1176:L1178"/>
    <mergeCell ref="C1177:C1178"/>
    <mergeCell ref="D1177:D1178"/>
    <mergeCell ref="E1177:E1178"/>
    <mergeCell ref="F1177:F1178"/>
    <mergeCell ref="H1177:H1178"/>
    <mergeCell ref="J1177:J1178"/>
    <mergeCell ref="B1088:J1088"/>
    <mergeCell ref="L1088:L1090"/>
    <mergeCell ref="C1089:C1090"/>
    <mergeCell ref="D1089:D1090"/>
    <mergeCell ref="E1089:E1090"/>
    <mergeCell ref="F1089:F1090"/>
    <mergeCell ref="H1089:H1090"/>
    <mergeCell ref="J1089:J1090"/>
    <mergeCell ref="B1397:J1397"/>
    <mergeCell ref="L1397:L1399"/>
    <mergeCell ref="C1398:C1399"/>
    <mergeCell ref="D1398:D1399"/>
    <mergeCell ref="E1398:E1399"/>
    <mergeCell ref="F1398:F1399"/>
    <mergeCell ref="H1398:H1399"/>
    <mergeCell ref="J1398:J1399"/>
    <mergeCell ref="B1265:J1265"/>
    <mergeCell ref="L1265:L1267"/>
    <mergeCell ref="C1266:C1267"/>
    <mergeCell ref="D1266:D1267"/>
    <mergeCell ref="E1266:E1267"/>
    <mergeCell ref="F1266:F1267"/>
    <mergeCell ref="H1266:H1267"/>
    <mergeCell ref="J1266:J1267"/>
    <mergeCell ref="N88:N90"/>
    <mergeCell ref="P88:P90"/>
    <mergeCell ref="R88:R90"/>
    <mergeCell ref="N177:N179"/>
    <mergeCell ref="P177:P179"/>
    <mergeCell ref="R177:R179"/>
    <mergeCell ref="N5:N7"/>
    <mergeCell ref="P5:P7"/>
    <mergeCell ref="R5:R7"/>
    <mergeCell ref="N72:N74"/>
    <mergeCell ref="P72:P74"/>
    <mergeCell ref="R72:R74"/>
    <mergeCell ref="N399:N401"/>
    <mergeCell ref="P399:P401"/>
    <mergeCell ref="R399:R401"/>
    <mergeCell ref="N1005:N1007"/>
    <mergeCell ref="P1005:P1007"/>
    <mergeCell ref="R1005:R1007"/>
    <mergeCell ref="N267:N269"/>
    <mergeCell ref="P267:P269"/>
    <mergeCell ref="R267:R269"/>
    <mergeCell ref="N357:N359"/>
    <mergeCell ref="P357:P359"/>
    <mergeCell ref="R357:R359"/>
    <mergeCell ref="N1265:N1267"/>
    <mergeCell ref="P1265:P1267"/>
    <mergeCell ref="R1265:R1267"/>
    <mergeCell ref="N1397:N1399"/>
    <mergeCell ref="P1397:P1399"/>
    <mergeCell ref="R1397:R1399"/>
    <mergeCell ref="N1088:N1090"/>
    <mergeCell ref="P1088:P1090"/>
    <mergeCell ref="R1088:R1090"/>
    <mergeCell ref="N1176:N1178"/>
    <mergeCell ref="P1176:P1178"/>
    <mergeCell ref="R1176:R1178"/>
  </mergeCells>
  <pageMargins left="0.17" right="0.37" top="0.47" bottom="0.27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15"/>
  <dimension ref="A2:N43"/>
  <sheetViews>
    <sheetView zoomScaleNormal="100" zoomScaleSheetLayoutView="100" workbookViewId="0"/>
  </sheetViews>
  <sheetFormatPr defaultRowHeight="12.75"/>
  <cols>
    <col min="1" max="1" width="3.28515625" customWidth="1"/>
    <col min="2" max="2" width="2.7109375" customWidth="1"/>
    <col min="3" max="3" width="49.7109375" customWidth="1"/>
    <col min="4" max="6" width="14.140625" customWidth="1"/>
    <col min="7" max="9" width="14" customWidth="1"/>
    <col min="10" max="12" width="12.85546875" customWidth="1"/>
    <col min="13" max="13" width="22.5703125" customWidth="1"/>
  </cols>
  <sheetData>
    <row r="2" spans="1:13" ht="28.5" customHeight="1">
      <c r="B2" s="909" t="s">
        <v>192</v>
      </c>
      <c r="C2" s="909"/>
      <c r="D2" s="909"/>
      <c r="E2" s="909"/>
      <c r="F2" s="909"/>
      <c r="G2" s="909"/>
      <c r="H2" s="909"/>
      <c r="I2" s="909"/>
      <c r="J2" s="909"/>
      <c r="K2" s="705"/>
      <c r="L2" s="705"/>
    </row>
    <row r="3" spans="1:13" ht="15" customHeight="1" thickBot="1">
      <c r="B3" s="83"/>
    </row>
    <row r="4" spans="1:13" ht="19.5" customHeight="1" thickBot="1">
      <c r="B4" s="910"/>
      <c r="C4" s="911"/>
      <c r="D4" s="611"/>
      <c r="E4" s="611"/>
      <c r="F4" s="611"/>
      <c r="G4" s="611"/>
      <c r="H4" s="611"/>
      <c r="I4" s="611"/>
      <c r="J4" s="696"/>
      <c r="K4" s="779"/>
      <c r="L4" s="779"/>
    </row>
    <row r="5" spans="1:13" ht="48" customHeight="1" thickBot="1">
      <c r="B5" s="912"/>
      <c r="C5" s="913"/>
      <c r="D5" s="800" t="s">
        <v>733</v>
      </c>
      <c r="E5" s="805" t="s">
        <v>770</v>
      </c>
      <c r="F5" s="805" t="s">
        <v>771</v>
      </c>
      <c r="G5" s="773" t="s">
        <v>734</v>
      </c>
      <c r="H5" s="806" t="s">
        <v>772</v>
      </c>
      <c r="I5" s="806" t="s">
        <v>773</v>
      </c>
      <c r="J5" s="781" t="s">
        <v>735</v>
      </c>
      <c r="K5" s="807" t="s">
        <v>772</v>
      </c>
      <c r="L5" s="807" t="s">
        <v>773</v>
      </c>
    </row>
    <row r="6" spans="1:13" ht="16.5" thickTop="1">
      <c r="B6" s="495">
        <v>1</v>
      </c>
      <c r="C6" s="606" t="s">
        <v>172</v>
      </c>
      <c r="D6" s="573">
        <f>Príjmy!H219</f>
        <v>30771580</v>
      </c>
      <c r="E6" s="573">
        <f>Príjmy!I219</f>
        <v>14000</v>
      </c>
      <c r="F6" s="573">
        <f>D6+E6</f>
        <v>30785580</v>
      </c>
      <c r="G6" s="774">
        <f>Príjmy!H236</f>
        <v>1100000</v>
      </c>
      <c r="H6" s="774">
        <f>Príjmy!I236</f>
        <v>0</v>
      </c>
      <c r="I6" s="777">
        <f>G6+H6</f>
        <v>1100000</v>
      </c>
      <c r="J6" s="782">
        <f>D6+G6</f>
        <v>31871580</v>
      </c>
      <c r="K6" s="801">
        <f>E6+H6</f>
        <v>14000</v>
      </c>
      <c r="L6" s="802">
        <f>J6+K6</f>
        <v>31885580</v>
      </c>
    </row>
    <row r="7" spans="1:13" ht="15.75">
      <c r="B7" s="496">
        <f>B6+1</f>
        <v>2</v>
      </c>
      <c r="C7" s="607" t="s">
        <v>173</v>
      </c>
      <c r="D7" s="574">
        <f>SUM(D9:D20)</f>
        <v>28316494</v>
      </c>
      <c r="E7" s="574">
        <f t="shared" ref="E7:F7" si="0">SUM(E9:E20)</f>
        <v>15061</v>
      </c>
      <c r="F7" s="574">
        <f t="shared" si="0"/>
        <v>28331555</v>
      </c>
      <c r="G7" s="775">
        <f>SUM(G9:G20)</f>
        <v>3969404</v>
      </c>
      <c r="H7" s="775">
        <f>SUM(H9:H20)</f>
        <v>-1061</v>
      </c>
      <c r="I7" s="776">
        <f>G7+H7</f>
        <v>3968343</v>
      </c>
      <c r="J7" s="782">
        <f>D7+G7</f>
        <v>32285898</v>
      </c>
      <c r="K7" s="803">
        <f>E7+H7</f>
        <v>14000</v>
      </c>
      <c r="L7" s="804">
        <f>J7+K7</f>
        <v>32299898</v>
      </c>
    </row>
    <row r="8" spans="1:13" ht="11.25" customHeight="1">
      <c r="B8" s="249">
        <f>B7+1</f>
        <v>3</v>
      </c>
      <c r="C8" s="17" t="s">
        <v>95</v>
      </c>
      <c r="D8" s="568"/>
      <c r="E8" s="568"/>
      <c r="F8" s="568"/>
      <c r="G8" s="570"/>
      <c r="H8" s="778"/>
      <c r="I8" s="778"/>
      <c r="J8" s="697"/>
      <c r="K8" s="798"/>
      <c r="L8" s="799"/>
      <c r="M8" s="15"/>
    </row>
    <row r="9" spans="1:13" ht="15" customHeight="1">
      <c r="A9" s="15"/>
      <c r="B9" s="249">
        <f>B8+1</f>
        <v>4</v>
      </c>
      <c r="C9" s="608" t="s">
        <v>598</v>
      </c>
      <c r="D9" s="569">
        <f>Výdavky!H8</f>
        <v>376559</v>
      </c>
      <c r="E9" s="569">
        <f>Výdavky!N8</f>
        <v>2000</v>
      </c>
      <c r="F9" s="569">
        <f>D9+E9</f>
        <v>378559</v>
      </c>
      <c r="G9" s="795">
        <f>Výdavky!J8</f>
        <v>128000</v>
      </c>
      <c r="H9" s="796">
        <f>Výdavky!P8</f>
        <v>0</v>
      </c>
      <c r="I9" s="796">
        <f>G9+H9</f>
        <v>128000</v>
      </c>
      <c r="J9" s="797">
        <f t="shared" ref="J9:J20" si="1">D9+G9</f>
        <v>504559</v>
      </c>
      <c r="K9" s="809">
        <f t="shared" ref="K9:K20" si="2">E9+H9</f>
        <v>2000</v>
      </c>
      <c r="L9" s="808">
        <f>J9+K9</f>
        <v>506559</v>
      </c>
      <c r="M9" s="15"/>
    </row>
    <row r="10" spans="1:13" ht="15">
      <c r="B10" s="249">
        <f t="shared" ref="B10:B24" si="3">B9+1</f>
        <v>5</v>
      </c>
      <c r="C10" s="609" t="s">
        <v>708</v>
      </c>
      <c r="D10" s="569">
        <f>Výdavky!H75</f>
        <v>44800</v>
      </c>
      <c r="E10" s="569">
        <f>Výdavky!N75</f>
        <v>1421</v>
      </c>
      <c r="F10" s="569">
        <f t="shared" ref="F10:F20" si="4">D10+E10</f>
        <v>46221</v>
      </c>
      <c r="G10" s="795">
        <f>Výdavky!J75</f>
        <v>0</v>
      </c>
      <c r="H10" s="796">
        <f>Výdavky!P75</f>
        <v>0</v>
      </c>
      <c r="I10" s="796">
        <f t="shared" ref="I10:I20" si="5">G10+H10</f>
        <v>0</v>
      </c>
      <c r="J10" s="797">
        <f t="shared" si="1"/>
        <v>44800</v>
      </c>
      <c r="K10" s="809">
        <f t="shared" si="2"/>
        <v>1421</v>
      </c>
      <c r="L10" s="808">
        <f t="shared" ref="L10:L20" si="6">J10+K10</f>
        <v>46221</v>
      </c>
      <c r="M10" s="15"/>
    </row>
    <row r="11" spans="1:13" ht="15">
      <c r="B11" s="249">
        <f t="shared" si="3"/>
        <v>6</v>
      </c>
      <c r="C11" s="609" t="s">
        <v>599</v>
      </c>
      <c r="D11" s="569">
        <f>Výdavky!H91</f>
        <v>3255150</v>
      </c>
      <c r="E11" s="569">
        <f>Výdavky!N91</f>
        <v>21000</v>
      </c>
      <c r="F11" s="569">
        <f t="shared" si="4"/>
        <v>3276150</v>
      </c>
      <c r="G11" s="795">
        <f>Výdavky!J91</f>
        <v>243566</v>
      </c>
      <c r="H11" s="796">
        <f>Výdavky!P91</f>
        <v>0</v>
      </c>
      <c r="I11" s="796">
        <f t="shared" si="5"/>
        <v>243566</v>
      </c>
      <c r="J11" s="797">
        <f t="shared" si="1"/>
        <v>3498716</v>
      </c>
      <c r="K11" s="809">
        <f t="shared" si="2"/>
        <v>21000</v>
      </c>
      <c r="L11" s="808">
        <f t="shared" si="6"/>
        <v>3519716</v>
      </c>
      <c r="M11" s="15"/>
    </row>
    <row r="12" spans="1:13" ht="15">
      <c r="B12" s="249">
        <f t="shared" si="3"/>
        <v>7</v>
      </c>
      <c r="C12" s="609" t="s">
        <v>600</v>
      </c>
      <c r="D12" s="569">
        <f>Výdavky!H180</f>
        <v>414445</v>
      </c>
      <c r="E12" s="569">
        <f>Výdavky!N180</f>
        <v>0</v>
      </c>
      <c r="F12" s="569">
        <f t="shared" si="4"/>
        <v>414445</v>
      </c>
      <c r="G12" s="795">
        <f>Výdavky!J180</f>
        <v>260419</v>
      </c>
      <c r="H12" s="796">
        <f>Výdavky!P180</f>
        <v>0</v>
      </c>
      <c r="I12" s="796">
        <f t="shared" si="5"/>
        <v>260419</v>
      </c>
      <c r="J12" s="797">
        <f t="shared" si="1"/>
        <v>674864</v>
      </c>
      <c r="K12" s="809">
        <f t="shared" si="2"/>
        <v>0</v>
      </c>
      <c r="L12" s="808">
        <f t="shared" si="6"/>
        <v>674864</v>
      </c>
      <c r="M12" s="15"/>
    </row>
    <row r="13" spans="1:13" ht="15">
      <c r="B13" s="249">
        <f t="shared" si="3"/>
        <v>8</v>
      </c>
      <c r="C13" s="609" t="s">
        <v>601</v>
      </c>
      <c r="D13" s="569">
        <f>Výdavky!H270</f>
        <v>1562500</v>
      </c>
      <c r="E13" s="569">
        <f>Výdavky!N270</f>
        <v>0</v>
      </c>
      <c r="F13" s="569">
        <f t="shared" si="4"/>
        <v>1562500</v>
      </c>
      <c r="G13" s="795">
        <f>Výdavky!J270</f>
        <v>1197784</v>
      </c>
      <c r="H13" s="796">
        <f>Výdavky!P270</f>
        <v>0</v>
      </c>
      <c r="I13" s="796">
        <f t="shared" si="5"/>
        <v>1197784</v>
      </c>
      <c r="J13" s="797">
        <f t="shared" si="1"/>
        <v>2760284</v>
      </c>
      <c r="K13" s="809">
        <f t="shared" si="2"/>
        <v>0</v>
      </c>
      <c r="L13" s="808">
        <f t="shared" si="6"/>
        <v>2760284</v>
      </c>
      <c r="M13" s="15"/>
    </row>
    <row r="14" spans="1:13" ht="15">
      <c r="B14" s="249">
        <f t="shared" si="3"/>
        <v>9</v>
      </c>
      <c r="C14" s="609" t="s">
        <v>602</v>
      </c>
      <c r="D14" s="569">
        <f>Výdavky!H360</f>
        <v>3432200</v>
      </c>
      <c r="E14" s="569">
        <f>Výdavky!N360</f>
        <v>-28950</v>
      </c>
      <c r="F14" s="569">
        <f t="shared" si="4"/>
        <v>3403250</v>
      </c>
      <c r="G14" s="795">
        <f>Výdavky!J360</f>
        <v>1011662</v>
      </c>
      <c r="H14" s="796">
        <f>Výdavky!P360</f>
        <v>939</v>
      </c>
      <c r="I14" s="796">
        <f t="shared" si="5"/>
        <v>1012601</v>
      </c>
      <c r="J14" s="797">
        <f t="shared" si="1"/>
        <v>4443862</v>
      </c>
      <c r="K14" s="809">
        <f t="shared" si="2"/>
        <v>-28011</v>
      </c>
      <c r="L14" s="808">
        <f t="shared" si="6"/>
        <v>4415851</v>
      </c>
      <c r="M14" s="15"/>
    </row>
    <row r="15" spans="1:13" ht="15">
      <c r="B15" s="249">
        <f t="shared" si="3"/>
        <v>10</v>
      </c>
      <c r="C15" s="609" t="s">
        <v>603</v>
      </c>
      <c r="D15" s="569">
        <f>Výdavky!H402</f>
        <v>11103700</v>
      </c>
      <c r="E15" s="569">
        <f>Výdavky!N402</f>
        <v>0</v>
      </c>
      <c r="F15" s="569">
        <f t="shared" si="4"/>
        <v>11103700</v>
      </c>
      <c r="G15" s="795">
        <f>Výdavky!J402</f>
        <v>335121</v>
      </c>
      <c r="H15" s="796">
        <f>Výdavky!P402</f>
        <v>0</v>
      </c>
      <c r="I15" s="796">
        <f t="shared" si="5"/>
        <v>335121</v>
      </c>
      <c r="J15" s="797">
        <f t="shared" si="1"/>
        <v>11438821</v>
      </c>
      <c r="K15" s="809">
        <f t="shared" si="2"/>
        <v>0</v>
      </c>
      <c r="L15" s="808">
        <f t="shared" si="6"/>
        <v>11438821</v>
      </c>
      <c r="M15" s="15"/>
    </row>
    <row r="16" spans="1:13" ht="15">
      <c r="B16" s="249">
        <f t="shared" si="3"/>
        <v>11</v>
      </c>
      <c r="C16" s="609" t="s">
        <v>671</v>
      </c>
      <c r="D16" s="569">
        <f>Výdavky!H1008</f>
        <v>1146005</v>
      </c>
      <c r="E16" s="569">
        <f>Výdavky!N1008</f>
        <v>-760</v>
      </c>
      <c r="F16" s="569">
        <f t="shared" si="4"/>
        <v>1145245</v>
      </c>
      <c r="G16" s="795">
        <f>Výdavky!J1008</f>
        <v>341057</v>
      </c>
      <c r="H16" s="796">
        <f>Výdavky!P1008</f>
        <v>-2000</v>
      </c>
      <c r="I16" s="796">
        <f t="shared" si="5"/>
        <v>339057</v>
      </c>
      <c r="J16" s="797">
        <f t="shared" si="1"/>
        <v>1487062</v>
      </c>
      <c r="K16" s="809">
        <f t="shared" si="2"/>
        <v>-2760</v>
      </c>
      <c r="L16" s="808">
        <f t="shared" si="6"/>
        <v>1484302</v>
      </c>
      <c r="M16" s="15"/>
    </row>
    <row r="17" spans="1:14" ht="15">
      <c r="B17" s="249">
        <f t="shared" si="3"/>
        <v>12</v>
      </c>
      <c r="C17" s="609" t="s">
        <v>604</v>
      </c>
      <c r="D17" s="569">
        <f>Výdavky!H1091</f>
        <v>294800</v>
      </c>
      <c r="E17" s="569">
        <f>Výdavky!N1091</f>
        <v>19350</v>
      </c>
      <c r="F17" s="569">
        <f t="shared" si="4"/>
        <v>314150</v>
      </c>
      <c r="G17" s="795">
        <f>Výdavky!J1091</f>
        <v>51088</v>
      </c>
      <c r="H17" s="796">
        <f>Výdavky!P1091</f>
        <v>0</v>
      </c>
      <c r="I17" s="796">
        <f t="shared" si="5"/>
        <v>51088</v>
      </c>
      <c r="J17" s="797">
        <f t="shared" si="1"/>
        <v>345888</v>
      </c>
      <c r="K17" s="809">
        <f t="shared" si="2"/>
        <v>19350</v>
      </c>
      <c r="L17" s="808">
        <f t="shared" si="6"/>
        <v>365238</v>
      </c>
      <c r="M17" s="15"/>
    </row>
    <row r="18" spans="1:14" ht="15">
      <c r="B18" s="249">
        <f t="shared" si="3"/>
        <v>13</v>
      </c>
      <c r="C18" s="609" t="s">
        <v>605</v>
      </c>
      <c r="D18" s="569">
        <f>Výdavky!H1179</f>
        <v>4637190</v>
      </c>
      <c r="E18" s="569">
        <f>Výdavky!N1179</f>
        <v>0</v>
      </c>
      <c r="F18" s="569">
        <f t="shared" si="4"/>
        <v>4637190</v>
      </c>
      <c r="G18" s="795">
        <f>Výdavky!J1179</f>
        <v>292871</v>
      </c>
      <c r="H18" s="796">
        <f>Výdavky!P1179</f>
        <v>0</v>
      </c>
      <c r="I18" s="796">
        <f t="shared" si="5"/>
        <v>292871</v>
      </c>
      <c r="J18" s="797">
        <f t="shared" si="1"/>
        <v>4930061</v>
      </c>
      <c r="K18" s="809">
        <f t="shared" si="2"/>
        <v>0</v>
      </c>
      <c r="L18" s="808">
        <f t="shared" si="6"/>
        <v>4930061</v>
      </c>
      <c r="M18" s="15"/>
      <c r="N18" s="278"/>
    </row>
    <row r="19" spans="1:14" ht="15">
      <c r="B19" s="249">
        <f t="shared" si="3"/>
        <v>14</v>
      </c>
      <c r="C19" s="609" t="s">
        <v>606</v>
      </c>
      <c r="D19" s="569">
        <f>Výdavky!H1268</f>
        <v>1864030</v>
      </c>
      <c r="E19" s="569">
        <f>Výdavky!N1268</f>
        <v>1000</v>
      </c>
      <c r="F19" s="569">
        <f t="shared" si="4"/>
        <v>1865030</v>
      </c>
      <c r="G19" s="795">
        <f>Výdavky!J1268</f>
        <v>0</v>
      </c>
      <c r="H19" s="796">
        <f>Výdavky!P1268</f>
        <v>0</v>
      </c>
      <c r="I19" s="796">
        <f t="shared" si="5"/>
        <v>0</v>
      </c>
      <c r="J19" s="797">
        <f t="shared" si="1"/>
        <v>1864030</v>
      </c>
      <c r="K19" s="809">
        <f t="shared" si="2"/>
        <v>1000</v>
      </c>
      <c r="L19" s="808">
        <f t="shared" si="6"/>
        <v>1865030</v>
      </c>
      <c r="M19" s="15"/>
      <c r="N19" s="278"/>
    </row>
    <row r="20" spans="1:14" ht="15">
      <c r="B20" s="249">
        <f t="shared" si="3"/>
        <v>15</v>
      </c>
      <c r="C20" s="609" t="s">
        <v>607</v>
      </c>
      <c r="D20" s="569">
        <f>Výdavky!H1400</f>
        <v>185115</v>
      </c>
      <c r="E20" s="569">
        <f>Výdavky!N1400</f>
        <v>0</v>
      </c>
      <c r="F20" s="569">
        <f t="shared" si="4"/>
        <v>185115</v>
      </c>
      <c r="G20" s="795">
        <f>Výdavky!J1400</f>
        <v>107836</v>
      </c>
      <c r="H20" s="796">
        <f>Výdavky!P1400</f>
        <v>0</v>
      </c>
      <c r="I20" s="796">
        <f t="shared" si="5"/>
        <v>107836</v>
      </c>
      <c r="J20" s="797">
        <f t="shared" si="1"/>
        <v>292951</v>
      </c>
      <c r="K20" s="809">
        <f t="shared" si="2"/>
        <v>0</v>
      </c>
      <c r="L20" s="808">
        <f t="shared" si="6"/>
        <v>292951</v>
      </c>
      <c r="M20" s="15"/>
      <c r="N20" s="278"/>
    </row>
    <row r="21" spans="1:14" ht="12.75" customHeight="1">
      <c r="B21" s="249">
        <f t="shared" si="3"/>
        <v>16</v>
      </c>
      <c r="C21" s="914" t="s">
        <v>195</v>
      </c>
      <c r="D21" s="920">
        <f>D6-D7</f>
        <v>2455086</v>
      </c>
      <c r="E21" s="920">
        <f t="shared" ref="E21:F21" si="7">E6-E7</f>
        <v>-1061</v>
      </c>
      <c r="F21" s="920">
        <f t="shared" si="7"/>
        <v>2454025</v>
      </c>
      <c r="G21" s="786"/>
      <c r="H21" s="787"/>
      <c r="I21" s="787"/>
      <c r="J21" s="791"/>
      <c r="K21" s="812"/>
      <c r="L21" s="813"/>
      <c r="N21" s="278"/>
    </row>
    <row r="22" spans="1:14" ht="12.75" customHeight="1">
      <c r="B22" s="249">
        <f t="shared" si="3"/>
        <v>17</v>
      </c>
      <c r="C22" s="915"/>
      <c r="D22" s="921"/>
      <c r="E22" s="921"/>
      <c r="F22" s="921"/>
      <c r="G22" s="788"/>
      <c r="H22" s="789"/>
      <c r="I22" s="789"/>
      <c r="J22" s="792"/>
      <c r="K22" s="814"/>
      <c r="L22" s="815"/>
      <c r="N22" s="278"/>
    </row>
    <row r="23" spans="1:14" ht="11.25" customHeight="1">
      <c r="B23" s="249">
        <f t="shared" si="3"/>
        <v>18</v>
      </c>
      <c r="C23" s="918" t="s">
        <v>618</v>
      </c>
      <c r="D23" s="783"/>
      <c r="E23" s="783"/>
      <c r="F23" s="783"/>
      <c r="G23" s="916">
        <f>G6-G7</f>
        <v>-2869404</v>
      </c>
      <c r="H23" s="916">
        <f t="shared" ref="H23:I23" si="8">H6-H7</f>
        <v>1061</v>
      </c>
      <c r="I23" s="916">
        <f t="shared" si="8"/>
        <v>-2868343</v>
      </c>
      <c r="J23" s="793"/>
      <c r="K23" s="816"/>
      <c r="L23" s="817"/>
      <c r="N23" s="278"/>
    </row>
    <row r="24" spans="1:14" ht="10.5" customHeight="1" thickBot="1">
      <c r="B24" s="249">
        <f t="shared" si="3"/>
        <v>19</v>
      </c>
      <c r="C24" s="919"/>
      <c r="D24" s="784"/>
      <c r="E24" s="784"/>
      <c r="F24" s="784"/>
      <c r="G24" s="917"/>
      <c r="H24" s="917"/>
      <c r="I24" s="917"/>
      <c r="J24" s="794"/>
      <c r="K24" s="818"/>
      <c r="L24" s="819"/>
      <c r="N24" s="278"/>
    </row>
    <row r="25" spans="1:14" ht="21.75" customHeight="1" thickBot="1">
      <c r="A25" s="20"/>
      <c r="B25" s="250">
        <f>B24+1</f>
        <v>20</v>
      </c>
      <c r="C25" s="610" t="s">
        <v>619</v>
      </c>
      <c r="D25" s="785"/>
      <c r="E25" s="785"/>
      <c r="F25" s="785"/>
      <c r="G25" s="785"/>
      <c r="H25" s="790"/>
      <c r="I25" s="790"/>
      <c r="J25" s="810">
        <f>J6-J7</f>
        <v>-414318</v>
      </c>
      <c r="K25" s="810">
        <f>K6-K7</f>
        <v>0</v>
      </c>
      <c r="L25" s="811">
        <f>L6-L7</f>
        <v>-414318</v>
      </c>
      <c r="N25" s="278"/>
    </row>
    <row r="26" spans="1:14" s="20" customFormat="1" ht="2.25" customHeight="1" thickBot="1">
      <c r="A26" s="28"/>
      <c r="B26" s="280"/>
      <c r="C26" s="304"/>
      <c r="D26" s="305"/>
      <c r="E26" s="305"/>
      <c r="F26" s="305"/>
      <c r="G26" s="305"/>
      <c r="H26" s="305"/>
      <c r="I26" s="305"/>
      <c r="J26" s="698"/>
      <c r="K26" s="278"/>
      <c r="L26" s="278"/>
      <c r="N26" s="278"/>
    </row>
    <row r="27" spans="1:14" ht="16.5" customHeight="1" thickBot="1">
      <c r="A27" s="20"/>
      <c r="B27" s="571" t="s">
        <v>594</v>
      </c>
      <c r="C27" s="572"/>
      <c r="D27" s="572"/>
      <c r="E27" s="572"/>
      <c r="F27" s="572"/>
      <c r="G27" s="572"/>
      <c r="H27" s="771"/>
      <c r="I27" s="771"/>
      <c r="J27" s="699"/>
      <c r="K27" s="780"/>
      <c r="L27" s="780"/>
      <c r="N27" s="278"/>
    </row>
    <row r="28" spans="1:14" ht="14.25" customHeight="1" thickTop="1">
      <c r="A28" s="20"/>
      <c r="B28" s="497">
        <f>B25+1</f>
        <v>21</v>
      </c>
      <c r="C28" s="565" t="s">
        <v>199</v>
      </c>
      <c r="D28" s="557"/>
      <c r="E28" s="557"/>
      <c r="F28" s="557"/>
      <c r="G28" s="557"/>
      <c r="H28" s="557"/>
      <c r="I28" s="557"/>
      <c r="J28" s="700">
        <f>SUM(J29:J31)</f>
        <v>1899910</v>
      </c>
      <c r="K28" s="700">
        <f>SUM(K29:K31)</f>
        <v>0</v>
      </c>
      <c r="L28" s="700">
        <f>J28+K28</f>
        <v>1899910</v>
      </c>
      <c r="N28" s="278"/>
    </row>
    <row r="29" spans="1:14" ht="14.25" customHeight="1">
      <c r="A29" s="20"/>
      <c r="B29" s="447">
        <f t="shared" ref="B29:B36" si="9">B28+1</f>
        <v>22</v>
      </c>
      <c r="C29" s="448" t="s">
        <v>621</v>
      </c>
      <c r="D29" s="449"/>
      <c r="E29" s="449"/>
      <c r="F29" s="449"/>
      <c r="G29" s="449"/>
      <c r="H29" s="449"/>
      <c r="I29" s="449"/>
      <c r="J29" s="650">
        <v>1300000</v>
      </c>
      <c r="K29" s="650"/>
      <c r="L29" s="650">
        <f>J29+K29</f>
        <v>1300000</v>
      </c>
      <c r="M29" s="171"/>
      <c r="N29" s="278"/>
    </row>
    <row r="30" spans="1:14" ht="14.25" customHeight="1">
      <c r="A30" s="20"/>
      <c r="B30" s="447">
        <f>B29+1</f>
        <v>23</v>
      </c>
      <c r="C30" s="448" t="s">
        <v>728</v>
      </c>
      <c r="D30" s="449"/>
      <c r="E30" s="449"/>
      <c r="F30" s="449"/>
      <c r="G30" s="449"/>
      <c r="H30" s="449"/>
      <c r="I30" s="449"/>
      <c r="J30" s="650">
        <f>395000+4910</f>
        <v>399910</v>
      </c>
      <c r="K30" s="650"/>
      <c r="L30" s="650">
        <f t="shared" ref="L30:L31" si="10">J30+K30</f>
        <v>399910</v>
      </c>
      <c r="M30" s="171"/>
      <c r="N30" s="278"/>
    </row>
    <row r="31" spans="1:14" ht="14.25" customHeight="1">
      <c r="A31" s="20"/>
      <c r="B31" s="447">
        <f>B30+1</f>
        <v>24</v>
      </c>
      <c r="C31" s="448" t="s">
        <v>709</v>
      </c>
      <c r="D31" s="449"/>
      <c r="E31" s="449"/>
      <c r="F31" s="449"/>
      <c r="G31" s="449"/>
      <c r="H31" s="449"/>
      <c r="I31" s="449"/>
      <c r="J31" s="650">
        <v>200000</v>
      </c>
      <c r="K31" s="650"/>
      <c r="L31" s="650">
        <f t="shared" si="10"/>
        <v>200000</v>
      </c>
      <c r="M31" s="171"/>
      <c r="N31" s="278"/>
    </row>
    <row r="32" spans="1:14" ht="15.75" customHeight="1">
      <c r="A32" s="20"/>
      <c r="B32" s="497">
        <f>B31+1</f>
        <v>25</v>
      </c>
      <c r="C32" s="565" t="s">
        <v>200</v>
      </c>
      <c r="D32" s="557"/>
      <c r="E32" s="557"/>
      <c r="F32" s="557"/>
      <c r="G32" s="557"/>
      <c r="H32" s="557"/>
      <c r="I32" s="557"/>
      <c r="J32" s="700">
        <f>J33+J37</f>
        <v>1485592</v>
      </c>
      <c r="K32" s="700">
        <f>K33+K37</f>
        <v>0</v>
      </c>
      <c r="L32" s="700">
        <f>J32+K32</f>
        <v>1485592</v>
      </c>
      <c r="M32" s="15"/>
      <c r="N32" s="278"/>
    </row>
    <row r="33" spans="1:14" ht="14.25" customHeight="1">
      <c r="A33" s="20"/>
      <c r="B33" s="247">
        <f t="shared" si="9"/>
        <v>26</v>
      </c>
      <c r="C33" s="139" t="s">
        <v>197</v>
      </c>
      <c r="D33" s="140"/>
      <c r="E33" s="140"/>
      <c r="F33" s="140"/>
      <c r="G33" s="140"/>
      <c r="H33" s="140"/>
      <c r="I33" s="140"/>
      <c r="J33" s="650">
        <f>SUM(J34:J36)</f>
        <v>1463592</v>
      </c>
      <c r="K33" s="650">
        <f>SUM(K34:K36)</f>
        <v>0</v>
      </c>
      <c r="L33" s="650">
        <f>J33+K33</f>
        <v>1463592</v>
      </c>
      <c r="M33" s="15"/>
      <c r="N33" s="278"/>
    </row>
    <row r="34" spans="1:14" ht="13.5" customHeight="1">
      <c r="A34" s="20"/>
      <c r="B34" s="248">
        <f t="shared" si="9"/>
        <v>27</v>
      </c>
      <c r="C34" s="566" t="s">
        <v>201</v>
      </c>
      <c r="D34" s="129"/>
      <c r="E34" s="129"/>
      <c r="F34" s="129"/>
      <c r="G34" s="129"/>
      <c r="H34" s="129"/>
      <c r="I34" s="129"/>
      <c r="J34" s="652">
        <v>682200</v>
      </c>
      <c r="K34" s="652"/>
      <c r="L34" s="652">
        <f>J34+K34</f>
        <v>682200</v>
      </c>
      <c r="N34" s="278"/>
    </row>
    <row r="35" spans="1:14" ht="13.5" customHeight="1">
      <c r="A35" s="20"/>
      <c r="B35" s="248">
        <f t="shared" si="9"/>
        <v>28</v>
      </c>
      <c r="C35" s="566" t="s">
        <v>590</v>
      </c>
      <c r="D35" s="558"/>
      <c r="E35" s="558"/>
      <c r="F35" s="558"/>
      <c r="G35" s="558"/>
      <c r="H35" s="558"/>
      <c r="I35" s="558"/>
      <c r="J35" s="652">
        <v>655000</v>
      </c>
      <c r="K35" s="652"/>
      <c r="L35" s="652">
        <f t="shared" ref="L35:L36" si="11">J35+K35</f>
        <v>655000</v>
      </c>
      <c r="N35" s="278"/>
    </row>
    <row r="36" spans="1:14" ht="13.5" customHeight="1">
      <c r="A36" s="20"/>
      <c r="B36" s="248">
        <f t="shared" si="9"/>
        <v>29</v>
      </c>
      <c r="C36" s="134" t="s">
        <v>196</v>
      </c>
      <c r="D36" s="129"/>
      <c r="E36" s="129"/>
      <c r="F36" s="129"/>
      <c r="G36" s="129"/>
      <c r="H36" s="129"/>
      <c r="I36" s="129"/>
      <c r="J36" s="652">
        <v>126392</v>
      </c>
      <c r="K36" s="652"/>
      <c r="L36" s="652">
        <f t="shared" si="11"/>
        <v>126392</v>
      </c>
      <c r="N36" s="278"/>
    </row>
    <row r="37" spans="1:14" ht="14.25" customHeight="1" thickBot="1">
      <c r="A37" s="20"/>
      <c r="B37" s="248">
        <f>B36+1</f>
        <v>30</v>
      </c>
      <c r="C37" s="139" t="s">
        <v>198</v>
      </c>
      <c r="D37" s="140"/>
      <c r="E37" s="140"/>
      <c r="F37" s="140"/>
      <c r="G37" s="140"/>
      <c r="H37" s="772"/>
      <c r="I37" s="772"/>
      <c r="J37" s="701">
        <v>22000</v>
      </c>
      <c r="K37" s="701"/>
      <c r="L37" s="650">
        <f>J37+K37</f>
        <v>22000</v>
      </c>
      <c r="N37" s="278"/>
    </row>
    <row r="38" spans="1:14" ht="20.25" customHeight="1" thickTop="1" thickBot="1">
      <c r="A38" s="20"/>
      <c r="B38" s="246">
        <f>B37+1</f>
        <v>31</v>
      </c>
      <c r="C38" s="567" t="s">
        <v>188</v>
      </c>
      <c r="D38" s="192"/>
      <c r="E38" s="192"/>
      <c r="F38" s="192"/>
      <c r="G38" s="192"/>
      <c r="H38" s="192"/>
      <c r="I38" s="192"/>
      <c r="J38" s="702">
        <f>J25+J28-J32</f>
        <v>0</v>
      </c>
      <c r="K38" s="702">
        <f>K25+K28-K32</f>
        <v>0</v>
      </c>
      <c r="L38" s="702">
        <f>L25+L28-L32</f>
        <v>0</v>
      </c>
      <c r="N38" s="278"/>
    </row>
    <row r="39" spans="1:14" ht="4.5" customHeight="1">
      <c r="A39" s="20"/>
      <c r="B39" s="306"/>
      <c r="C39" s="307"/>
      <c r="D39" s="144"/>
      <c r="E39" s="144"/>
      <c r="F39" s="144"/>
      <c r="G39" s="144"/>
      <c r="H39" s="144"/>
      <c r="I39" s="144"/>
      <c r="J39" s="144"/>
      <c r="K39" s="144"/>
      <c r="L39" s="144"/>
      <c r="N39" s="278"/>
    </row>
    <row r="40" spans="1:14" ht="28.5" customHeight="1">
      <c r="A40" s="20"/>
      <c r="B40" s="908" t="s">
        <v>193</v>
      </c>
      <c r="C40" s="908"/>
      <c r="D40" s="908"/>
      <c r="E40" s="908"/>
      <c r="F40" s="908"/>
      <c r="G40" s="908"/>
      <c r="H40" s="908"/>
      <c r="I40" s="908"/>
      <c r="J40" s="908"/>
      <c r="K40" s="704"/>
      <c r="L40" s="704"/>
      <c r="N40" s="278"/>
    </row>
    <row r="41" spans="1:14" ht="41.25" customHeight="1">
      <c r="A41" s="20"/>
      <c r="B41" s="907" t="s">
        <v>727</v>
      </c>
      <c r="C41" s="907"/>
      <c r="D41" s="907"/>
      <c r="E41" s="907"/>
      <c r="F41" s="907"/>
      <c r="G41" s="907"/>
      <c r="H41" s="907"/>
      <c r="I41" s="907"/>
      <c r="J41" s="907"/>
      <c r="K41" s="703"/>
      <c r="L41" s="703"/>
      <c r="N41" s="278"/>
    </row>
    <row r="42" spans="1:14" ht="15">
      <c r="B42" s="18"/>
      <c r="C42" s="19"/>
    </row>
    <row r="43" spans="1:14" ht="30.75" customHeight="1">
      <c r="C43" s="906"/>
      <c r="D43" s="906"/>
      <c r="E43" s="906"/>
      <c r="F43" s="906"/>
      <c r="G43" s="906"/>
      <c r="H43" s="906"/>
      <c r="I43" s="906"/>
      <c r="J43" s="906"/>
      <c r="K43" s="906"/>
      <c r="L43" s="906"/>
    </row>
  </sheetData>
  <mergeCells count="13">
    <mergeCell ref="C43:L43"/>
    <mergeCell ref="B41:J41"/>
    <mergeCell ref="B40:J40"/>
    <mergeCell ref="B2:J2"/>
    <mergeCell ref="B4:C5"/>
    <mergeCell ref="C21:C22"/>
    <mergeCell ref="G23:G24"/>
    <mergeCell ref="C23:C24"/>
    <mergeCell ref="D21:D22"/>
    <mergeCell ref="E21:E22"/>
    <mergeCell ref="F21:F22"/>
    <mergeCell ref="H23:H24"/>
    <mergeCell ref="I23:I24"/>
  </mergeCells>
  <phoneticPr fontId="1" type="noConversion"/>
  <pageMargins left="0.35" right="0.19685039370078741" top="0.31496062992125984" bottom="0.19685039370078741" header="0.23622047244094491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MÚ Trenčín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MUTN</dc:creator>
  <cp:lastModifiedBy>zilkova</cp:lastModifiedBy>
  <cp:lastPrinted>2014-03-05T09:18:43Z</cp:lastPrinted>
  <dcterms:created xsi:type="dcterms:W3CDTF">2006-06-21T07:20:26Z</dcterms:created>
  <dcterms:modified xsi:type="dcterms:W3CDTF">2014-03-12T14:22:21Z</dcterms:modified>
</cp:coreProperties>
</file>