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a rozpočtu február 2016\"/>
    </mc:Choice>
  </mc:AlternateContent>
  <bookViews>
    <workbookView xWindow="0" yWindow="0" windowWidth="15360" windowHeight="732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Príjmy!$B$3:$J$409</definedName>
    <definedName name="_xlnm.Print_Area" localSheetId="2">Sumarizácia!$B$2:$L$37</definedName>
    <definedName name="_xlnm.Print_Area" localSheetId="1">Výdavky!$B$1:$S$2048</definedName>
  </definedNames>
  <calcPr calcId="152511"/>
</workbook>
</file>

<file path=xl/calcChain.xml><?xml version="1.0" encoding="utf-8"?>
<calcChain xmlns="http://schemas.openxmlformats.org/spreadsheetml/2006/main">
  <c r="B395" i="7" l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J404" i="7"/>
  <c r="I12" i="2" l="1"/>
  <c r="B1540" i="7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J1533" i="7"/>
  <c r="Q1534" i="7"/>
  <c r="R1534" i="7"/>
  <c r="K1534" i="7"/>
  <c r="S1534" i="7" s="1"/>
  <c r="N588" i="7" l="1"/>
  <c r="R594" i="7"/>
  <c r="R595" i="7"/>
  <c r="Q595" i="7"/>
  <c r="Q594" i="7"/>
  <c r="Q620" i="7"/>
  <c r="O594" i="7"/>
  <c r="S594" i="7" s="1"/>
  <c r="O595" i="7"/>
  <c r="S595" i="7" s="1"/>
  <c r="N596" i="7"/>
  <c r="O620" i="7"/>
  <c r="S620" i="7" s="1"/>
  <c r="R620" i="7"/>
  <c r="Q616" i="7"/>
  <c r="R616" i="7"/>
  <c r="Q617" i="7"/>
  <c r="R617" i="7"/>
  <c r="Q618" i="7"/>
  <c r="R618" i="7"/>
  <c r="Q619" i="7"/>
  <c r="R619" i="7"/>
  <c r="O616" i="7"/>
  <c r="S616" i="7" s="1"/>
  <c r="O617" i="7"/>
  <c r="S617" i="7" s="1"/>
  <c r="O618" i="7"/>
  <c r="S618" i="7" s="1"/>
  <c r="O619" i="7"/>
  <c r="S619" i="7" s="1"/>
  <c r="N587" i="7" l="1"/>
  <c r="J544" i="7"/>
  <c r="R545" i="7"/>
  <c r="O545" i="7"/>
  <c r="K545" i="7"/>
  <c r="S545" i="7" l="1"/>
  <c r="Q545" i="7"/>
  <c r="J1711" i="7"/>
  <c r="R1743" i="7"/>
  <c r="Q1743" i="7"/>
  <c r="O1743" i="7"/>
  <c r="S1743" i="7" s="1"/>
  <c r="N1742" i="7"/>
  <c r="R1742" i="7" s="1"/>
  <c r="M1742" i="7"/>
  <c r="Q1742" i="7" s="1"/>
  <c r="K1742" i="7"/>
  <c r="N622" i="7"/>
  <c r="O624" i="7"/>
  <c r="S624" i="7" s="1"/>
  <c r="Q624" i="7"/>
  <c r="R624" i="7"/>
  <c r="O751" i="7"/>
  <c r="M750" i="7"/>
  <c r="O750" i="7" s="1"/>
  <c r="M55" i="7"/>
  <c r="M1741" i="7" l="1"/>
  <c r="Q1741" i="7" s="1"/>
  <c r="O1742" i="7"/>
  <c r="S1742" i="7" s="1"/>
  <c r="N1741" i="7"/>
  <c r="L29" i="8"/>
  <c r="L30" i="8"/>
  <c r="L31" i="8"/>
  <c r="L32" i="8"/>
  <c r="L24" i="8"/>
  <c r="L26" i="8"/>
  <c r="L23" i="8"/>
  <c r="K22" i="8"/>
  <c r="K27" i="8"/>
  <c r="O2048" i="7"/>
  <c r="O2047" i="7"/>
  <c r="O2046" i="7"/>
  <c r="O2045" i="7"/>
  <c r="O2044" i="7"/>
  <c r="O2043" i="7"/>
  <c r="O2042" i="7"/>
  <c r="O2039" i="7"/>
  <c r="O2038" i="7"/>
  <c r="N2037" i="7"/>
  <c r="N2036" i="7" s="1"/>
  <c r="N2041" i="7"/>
  <c r="N2040" i="7" s="1"/>
  <c r="R2040" i="7" s="1"/>
  <c r="O1957" i="7"/>
  <c r="O1956" i="7"/>
  <c r="O1955" i="7"/>
  <c r="O1954" i="7"/>
  <c r="O1953" i="7"/>
  <c r="O1952" i="7"/>
  <c r="O1950" i="7"/>
  <c r="O1949" i="7"/>
  <c r="O1948" i="7"/>
  <c r="O1946" i="7"/>
  <c r="O1945" i="7"/>
  <c r="O1944" i="7"/>
  <c r="O1943" i="7"/>
  <c r="O1942" i="7"/>
  <c r="O1941" i="7"/>
  <c r="O1940" i="7"/>
  <c r="O1937" i="7"/>
  <c r="O1935" i="7"/>
  <c r="O1932" i="7"/>
  <c r="O1929" i="7"/>
  <c r="O1928" i="7"/>
  <c r="O1927" i="7"/>
  <c r="O1926" i="7"/>
  <c r="O1925" i="7"/>
  <c r="O1923" i="7"/>
  <c r="O1922" i="7"/>
  <c r="O1919" i="7"/>
  <c r="O1916" i="7"/>
  <c r="O1915" i="7"/>
  <c r="O1914" i="7"/>
  <c r="O1913" i="7"/>
  <c r="O1912" i="7"/>
  <c r="O1911" i="7"/>
  <c r="O1910" i="7"/>
  <c r="O1908" i="7"/>
  <c r="O1907" i="7"/>
  <c r="O1905" i="7"/>
  <c r="O1904" i="7"/>
  <c r="O1903" i="7"/>
  <c r="O1901" i="7"/>
  <c r="O1899" i="7"/>
  <c r="O1898" i="7"/>
  <c r="O1897" i="7"/>
  <c r="O1896" i="7"/>
  <c r="O1893" i="7"/>
  <c r="O1892" i="7"/>
  <c r="O1891" i="7"/>
  <c r="O1888" i="7"/>
  <c r="O1887" i="7"/>
  <c r="O1886" i="7"/>
  <c r="O1885" i="7"/>
  <c r="O1884" i="7"/>
  <c r="O1883" i="7"/>
  <c r="O1882" i="7"/>
  <c r="O1880" i="7"/>
  <c r="O1879" i="7"/>
  <c r="O1878" i="7"/>
  <c r="O1877" i="7"/>
  <c r="O1876" i="7"/>
  <c r="O1875" i="7"/>
  <c r="O1874" i="7"/>
  <c r="O1873" i="7"/>
  <c r="O1872" i="7"/>
  <c r="O1871" i="7"/>
  <c r="O1870" i="7"/>
  <c r="O1869" i="7"/>
  <c r="O1865" i="7"/>
  <c r="O1864" i="7"/>
  <c r="O1863" i="7"/>
  <c r="O1862" i="7"/>
  <c r="O1860" i="7"/>
  <c r="O1859" i="7"/>
  <c r="O1856" i="7"/>
  <c r="O1855" i="7"/>
  <c r="O1854" i="7"/>
  <c r="O1853" i="7"/>
  <c r="O1852" i="7"/>
  <c r="O1851" i="7"/>
  <c r="O1850" i="7"/>
  <c r="O1849" i="7"/>
  <c r="O1848" i="7"/>
  <c r="O1847" i="7"/>
  <c r="O1846" i="7"/>
  <c r="O1845" i="7"/>
  <c r="O1844" i="7"/>
  <c r="O1843" i="7"/>
  <c r="O1842" i="7"/>
  <c r="O1840" i="7"/>
  <c r="O1839" i="7"/>
  <c r="O1838" i="7"/>
  <c r="O1837" i="7"/>
  <c r="O1836" i="7"/>
  <c r="O1834" i="7"/>
  <c r="O1833" i="7"/>
  <c r="N1835" i="7"/>
  <c r="N1832" i="7" s="1"/>
  <c r="N1831" i="7" s="1"/>
  <c r="N1841" i="7"/>
  <c r="N1861" i="7"/>
  <c r="N1858" i="7" s="1"/>
  <c r="N1857" i="7" s="1"/>
  <c r="N1868" i="7"/>
  <c r="N1867" i="7" s="1"/>
  <c r="N1881" i="7"/>
  <c r="N1890" i="7"/>
  <c r="N1895" i="7"/>
  <c r="N1894" i="7" s="1"/>
  <c r="N1902" i="7"/>
  <c r="N1909" i="7"/>
  <c r="N1918" i="7"/>
  <c r="N1924" i="7"/>
  <c r="N1921" i="7" s="1"/>
  <c r="N1920" i="7" s="1"/>
  <c r="N1931" i="7"/>
  <c r="N1930" i="7" s="1"/>
  <c r="N1934" i="7"/>
  <c r="N1936" i="7"/>
  <c r="N1939" i="7"/>
  <c r="N1938" i="7" s="1"/>
  <c r="N1947" i="7"/>
  <c r="N1951" i="7"/>
  <c r="O1755" i="7"/>
  <c r="O1754" i="7"/>
  <c r="O1753" i="7"/>
  <c r="O1752" i="7"/>
  <c r="O1751" i="7"/>
  <c r="O1750" i="7"/>
  <c r="O1749" i="7"/>
  <c r="O1747" i="7"/>
  <c r="O1746" i="7"/>
  <c r="O1745" i="7"/>
  <c r="O1740" i="7"/>
  <c r="O1739" i="7"/>
  <c r="O1738" i="7"/>
  <c r="O1736" i="7"/>
  <c r="O1735" i="7"/>
  <c r="O1732" i="7"/>
  <c r="O1729" i="7"/>
  <c r="O1728" i="7"/>
  <c r="O1726" i="7"/>
  <c r="O1725" i="7"/>
  <c r="O1722" i="7"/>
  <c r="O1719" i="7"/>
  <c r="O1717" i="7"/>
  <c r="O1715" i="7"/>
  <c r="O1714" i="7"/>
  <c r="O1713" i="7"/>
  <c r="O1712" i="7"/>
  <c r="O1711" i="7"/>
  <c r="O1710" i="7"/>
  <c r="O1709" i="7"/>
  <c r="O1708" i="7"/>
  <c r="O1707" i="7"/>
  <c r="O1705" i="7"/>
  <c r="O1704" i="7"/>
  <c r="O1703" i="7"/>
  <c r="O1702" i="7"/>
  <c r="O1701" i="7"/>
  <c r="O1700" i="7"/>
  <c r="O1699" i="7"/>
  <c r="O1698" i="7"/>
  <c r="O1697" i="7"/>
  <c r="O1696" i="7"/>
  <c r="O1694" i="7"/>
  <c r="O1693" i="7"/>
  <c r="O1692" i="7"/>
  <c r="O1691" i="7"/>
  <c r="O1690" i="7"/>
  <c r="N1689" i="7"/>
  <c r="N1695" i="7"/>
  <c r="N1706" i="7"/>
  <c r="N1718" i="7"/>
  <c r="N1721" i="7"/>
  <c r="N1724" i="7"/>
  <c r="N1723" i="7" s="1"/>
  <c r="N1727" i="7"/>
  <c r="N1731" i="7"/>
  <c r="N1730" i="7" s="1"/>
  <c r="N1737" i="7"/>
  <c r="N1744" i="7"/>
  <c r="N1748" i="7"/>
  <c r="O1658" i="7"/>
  <c r="O1657" i="7"/>
  <c r="O1654" i="7"/>
  <c r="O1653" i="7"/>
  <c r="O1652" i="7"/>
  <c r="O1651" i="7"/>
  <c r="O1648" i="7"/>
  <c r="O1638" i="7"/>
  <c r="O1639" i="7"/>
  <c r="O1640" i="7"/>
  <c r="O1641" i="7"/>
  <c r="O1642" i="7"/>
  <c r="O1637" i="7"/>
  <c r="O1636" i="7"/>
  <c r="O1635" i="7"/>
  <c r="O1634" i="7"/>
  <c r="O1633" i="7"/>
  <c r="O1632" i="7"/>
  <c r="O1631" i="7"/>
  <c r="O1630" i="7"/>
  <c r="O1647" i="7"/>
  <c r="O1646" i="7"/>
  <c r="O1645" i="7"/>
  <c r="O1644" i="7"/>
  <c r="O1643" i="7"/>
  <c r="O1629" i="7"/>
  <c r="O1627" i="7"/>
  <c r="O1626" i="7"/>
  <c r="O1625" i="7"/>
  <c r="O1624" i="7"/>
  <c r="O1623" i="7"/>
  <c r="O1622" i="7"/>
  <c r="N1621" i="7"/>
  <c r="N1628" i="7"/>
  <c r="N1650" i="7"/>
  <c r="N1649" i="7" s="1"/>
  <c r="N1656" i="7"/>
  <c r="O1563" i="7"/>
  <c r="O1562" i="7"/>
  <c r="O1561" i="7"/>
  <c r="O1560" i="7"/>
  <c r="O1559" i="7"/>
  <c r="O1557" i="7"/>
  <c r="O1556" i="7"/>
  <c r="O1554" i="7"/>
  <c r="O1553" i="7"/>
  <c r="O1549" i="7"/>
  <c r="O1548" i="7"/>
  <c r="O1547" i="7"/>
  <c r="O1546" i="7"/>
  <c r="O1545" i="7"/>
  <c r="O1544" i="7"/>
  <c r="O1543" i="7"/>
  <c r="O1542" i="7"/>
  <c r="O1541" i="7"/>
  <c r="O1539" i="7"/>
  <c r="O1538" i="7"/>
  <c r="O1535" i="7"/>
  <c r="O1531" i="7"/>
  <c r="O1530" i="7"/>
  <c r="O1529" i="7"/>
  <c r="O1528" i="7"/>
  <c r="O1527" i="7"/>
  <c r="O1526" i="7"/>
  <c r="O1524" i="7"/>
  <c r="O1523" i="7"/>
  <c r="O1520" i="7"/>
  <c r="O1518" i="7"/>
  <c r="O1515" i="7"/>
  <c r="O1512" i="7"/>
  <c r="O1511" i="7"/>
  <c r="O1508" i="7"/>
  <c r="O1506" i="7"/>
  <c r="O1505" i="7"/>
  <c r="O1504" i="7"/>
  <c r="O1503" i="7"/>
  <c r="O1502" i="7"/>
  <c r="O1499" i="7"/>
  <c r="O1498" i="7"/>
  <c r="O1497" i="7"/>
  <c r="O1494" i="7"/>
  <c r="O1493" i="7"/>
  <c r="O1492" i="7"/>
  <c r="O1491" i="7"/>
  <c r="O1490" i="7"/>
  <c r="O1489" i="7"/>
  <c r="O1486" i="7"/>
  <c r="O1485" i="7"/>
  <c r="N1484" i="7"/>
  <c r="N1488" i="7"/>
  <c r="N1487" i="7" s="1"/>
  <c r="N1496" i="7"/>
  <c r="N1501" i="7"/>
  <c r="N1507" i="7"/>
  <c r="N1510" i="7"/>
  <c r="N1514" i="7"/>
  <c r="N1517" i="7"/>
  <c r="R1517" i="7" s="1"/>
  <c r="N1519" i="7"/>
  <c r="N1525" i="7"/>
  <c r="N1522" i="7" s="1"/>
  <c r="N1533" i="7"/>
  <c r="N1537" i="7"/>
  <c r="N1536" i="7" s="1"/>
  <c r="R1536" i="7" s="1"/>
  <c r="N1552" i="7"/>
  <c r="R1552" i="7" s="1"/>
  <c r="N1558" i="7"/>
  <c r="O1432" i="7"/>
  <c r="O1431" i="7"/>
  <c r="O1430" i="7"/>
  <c r="O1429" i="7"/>
  <c r="O1428" i="7"/>
  <c r="O1427" i="7"/>
  <c r="O1426" i="7"/>
  <c r="O1424" i="7"/>
  <c r="O1423" i="7"/>
  <c r="O1421" i="7"/>
  <c r="O1420" i="7"/>
  <c r="O1419" i="7"/>
  <c r="O1418" i="7"/>
  <c r="O1417" i="7"/>
  <c r="O1416" i="7"/>
  <c r="O1414" i="7"/>
  <c r="O1413" i="7"/>
  <c r="O1411" i="7"/>
  <c r="O1409" i="7"/>
  <c r="O1405" i="7"/>
  <c r="O1404" i="7"/>
  <c r="O1403" i="7"/>
  <c r="O1402" i="7"/>
  <c r="O1401" i="7"/>
  <c r="O1400" i="7"/>
  <c r="O1398" i="7"/>
  <c r="O1397" i="7"/>
  <c r="O1396" i="7"/>
  <c r="O1395" i="7"/>
  <c r="O1394" i="7"/>
  <c r="O1393" i="7"/>
  <c r="O1391" i="7"/>
  <c r="O1390" i="7"/>
  <c r="O1388" i="7"/>
  <c r="S1388" i="7" s="1"/>
  <c r="O1385" i="7"/>
  <c r="O1384" i="7"/>
  <c r="O1383" i="7"/>
  <c r="O1382" i="7"/>
  <c r="O1381" i="7"/>
  <c r="O1380" i="7"/>
  <c r="O1378" i="7"/>
  <c r="O1377" i="7"/>
  <c r="O1376" i="7"/>
  <c r="O1375" i="7"/>
  <c r="O1374" i="7"/>
  <c r="O1373" i="7"/>
  <c r="O1372" i="7"/>
  <c r="O1371" i="7"/>
  <c r="O1369" i="7"/>
  <c r="O1368" i="7"/>
  <c r="O1366" i="7"/>
  <c r="O1365" i="7"/>
  <c r="O1364" i="7"/>
  <c r="O1363" i="7"/>
  <c r="O1362" i="7"/>
  <c r="O1361" i="7"/>
  <c r="O1359" i="7"/>
  <c r="O1358" i="7"/>
  <c r="O1357" i="7"/>
  <c r="O1356" i="7"/>
  <c r="O1355" i="7"/>
  <c r="O1354" i="7"/>
  <c r="O1353" i="7"/>
  <c r="O1352" i="7"/>
  <c r="O1350" i="7"/>
  <c r="O1349" i="7"/>
  <c r="O1347" i="7"/>
  <c r="O1346" i="7"/>
  <c r="O1345" i="7"/>
  <c r="O1344" i="7"/>
  <c r="O1343" i="7"/>
  <c r="O1341" i="7"/>
  <c r="O1340" i="7"/>
  <c r="O1339" i="7"/>
  <c r="O1338" i="7"/>
  <c r="O1337" i="7"/>
  <c r="O1336" i="7"/>
  <c r="O1335" i="7"/>
  <c r="O1333" i="7"/>
  <c r="O1332" i="7"/>
  <c r="O1330" i="7"/>
  <c r="O1329" i="7"/>
  <c r="O1328" i="7"/>
  <c r="O1327" i="7"/>
  <c r="O1325" i="7"/>
  <c r="O1324" i="7"/>
  <c r="O1323" i="7"/>
  <c r="O1322" i="7"/>
  <c r="O1321" i="7"/>
  <c r="O1320" i="7"/>
  <c r="O1318" i="7"/>
  <c r="O1317" i="7"/>
  <c r="O1315" i="7"/>
  <c r="O1313" i="7"/>
  <c r="O1310" i="7"/>
  <c r="O1309" i="7"/>
  <c r="O1308" i="7"/>
  <c r="O1307" i="7"/>
  <c r="O1306" i="7"/>
  <c r="O1304" i="7"/>
  <c r="O1303" i="7"/>
  <c r="O1302" i="7"/>
  <c r="O1301" i="7"/>
  <c r="O1300" i="7"/>
  <c r="O1299" i="7"/>
  <c r="O1298" i="7"/>
  <c r="O1296" i="7"/>
  <c r="O1295" i="7"/>
  <c r="O1293" i="7"/>
  <c r="O1292" i="7"/>
  <c r="O1291" i="7"/>
  <c r="O1290" i="7"/>
  <c r="O1289" i="7"/>
  <c r="O1287" i="7"/>
  <c r="O1286" i="7"/>
  <c r="O1285" i="7"/>
  <c r="O1284" i="7"/>
  <c r="O1283" i="7"/>
  <c r="O1282" i="7"/>
  <c r="O1281" i="7"/>
  <c r="O1279" i="7"/>
  <c r="O1278" i="7"/>
  <c r="O1276" i="7"/>
  <c r="O1275" i="7"/>
  <c r="O1274" i="7"/>
  <c r="O1273" i="7"/>
  <c r="O1271" i="7"/>
  <c r="O1270" i="7"/>
  <c r="O1268" i="7"/>
  <c r="O1267" i="7"/>
  <c r="O1266" i="7"/>
  <c r="O1264" i="7"/>
  <c r="O1263" i="7"/>
  <c r="O1261" i="7"/>
  <c r="O1260" i="7"/>
  <c r="O1259" i="7"/>
  <c r="O1257" i="7"/>
  <c r="O1256" i="7"/>
  <c r="O1254" i="7"/>
  <c r="O1253" i="7"/>
  <c r="O1252" i="7"/>
  <c r="O1250" i="7"/>
  <c r="O1249" i="7"/>
  <c r="O1247" i="7"/>
  <c r="O1246" i="7"/>
  <c r="O1245" i="7"/>
  <c r="O1243" i="7"/>
  <c r="O1242" i="7"/>
  <c r="O1240" i="7"/>
  <c r="O1239" i="7"/>
  <c r="O1238" i="7"/>
  <c r="O1237" i="7"/>
  <c r="O1235" i="7"/>
  <c r="O1234" i="7"/>
  <c r="O1232" i="7"/>
  <c r="O1231" i="7"/>
  <c r="O1230" i="7"/>
  <c r="O1228" i="7"/>
  <c r="O1227" i="7"/>
  <c r="O1225" i="7"/>
  <c r="O1224" i="7"/>
  <c r="O1223" i="7"/>
  <c r="O1221" i="7"/>
  <c r="O1220" i="7"/>
  <c r="O1219" i="7"/>
  <c r="O1218" i="7"/>
  <c r="O1217" i="7"/>
  <c r="O1216" i="7"/>
  <c r="O1214" i="7"/>
  <c r="O1213" i="7"/>
  <c r="O1212" i="7"/>
  <c r="O1211" i="7"/>
  <c r="O1210" i="7"/>
  <c r="O1209" i="7"/>
  <c r="O1207" i="7"/>
  <c r="O1206" i="7"/>
  <c r="O1205" i="7"/>
  <c r="O1204" i="7"/>
  <c r="O1203" i="7"/>
  <c r="O1202" i="7"/>
  <c r="O1200" i="7"/>
  <c r="O1199" i="7"/>
  <c r="O1197" i="7"/>
  <c r="O1196" i="7"/>
  <c r="O1195" i="7"/>
  <c r="O1193" i="7"/>
  <c r="O1192" i="7"/>
  <c r="O1191" i="7"/>
  <c r="O1190" i="7"/>
  <c r="O1189" i="7"/>
  <c r="O1188" i="7"/>
  <c r="O1186" i="7"/>
  <c r="O1185" i="7"/>
  <c r="O1184" i="7"/>
  <c r="O1183" i="7"/>
  <c r="O1182" i="7"/>
  <c r="O1181" i="7"/>
  <c r="O1179" i="7"/>
  <c r="O1178" i="7"/>
  <c r="O1175" i="7"/>
  <c r="O1174" i="7"/>
  <c r="O1173" i="7"/>
  <c r="O1172" i="7"/>
  <c r="O1171" i="7"/>
  <c r="O1170" i="7"/>
  <c r="O1168" i="7"/>
  <c r="O1167" i="7"/>
  <c r="O1166" i="7"/>
  <c r="O1165" i="7"/>
  <c r="O1164" i="7"/>
  <c r="O1163" i="7"/>
  <c r="O1162" i="7"/>
  <c r="O1160" i="7"/>
  <c r="O1159" i="7"/>
  <c r="O1158" i="7"/>
  <c r="O1157" i="7"/>
  <c r="O1156" i="7"/>
  <c r="O1155" i="7"/>
  <c r="O1154" i="7"/>
  <c r="O1152" i="7"/>
  <c r="O1151" i="7"/>
  <c r="O1149" i="7"/>
  <c r="O1148" i="7"/>
  <c r="O1147" i="7"/>
  <c r="O1146" i="7"/>
  <c r="O1144" i="7"/>
  <c r="O1143" i="7"/>
  <c r="O1141" i="7"/>
  <c r="O1140" i="7"/>
  <c r="O1139" i="7"/>
  <c r="O1138" i="7"/>
  <c r="O1136" i="7"/>
  <c r="O1135" i="7"/>
  <c r="O1133" i="7"/>
  <c r="O1132" i="7"/>
  <c r="O1131" i="7"/>
  <c r="O1130" i="7"/>
  <c r="O1128" i="7"/>
  <c r="O1127" i="7"/>
  <c r="O1125" i="7"/>
  <c r="O1124" i="7"/>
  <c r="O1123" i="7"/>
  <c r="O1121" i="7"/>
  <c r="O1120" i="7"/>
  <c r="O1118" i="7"/>
  <c r="O1117" i="7"/>
  <c r="O1116" i="7"/>
  <c r="O1115" i="7"/>
  <c r="O1113" i="7"/>
  <c r="O1112" i="7"/>
  <c r="O1110" i="7"/>
  <c r="O1109" i="7"/>
  <c r="O1108" i="7"/>
  <c r="O1107" i="7"/>
  <c r="O1105" i="7"/>
  <c r="O1104" i="7"/>
  <c r="O1102" i="7"/>
  <c r="O1101" i="7"/>
  <c r="O1100" i="7"/>
  <c r="O1099" i="7"/>
  <c r="O1097" i="7"/>
  <c r="O1096" i="7"/>
  <c r="O1094" i="7"/>
  <c r="O1093" i="7"/>
  <c r="O1092" i="7"/>
  <c r="O1090" i="7"/>
  <c r="O1089" i="7"/>
  <c r="O1087" i="7"/>
  <c r="O1086" i="7"/>
  <c r="O1085" i="7"/>
  <c r="O1084" i="7"/>
  <c r="O1083" i="7"/>
  <c r="O1082" i="7"/>
  <c r="O1080" i="7"/>
  <c r="O1079" i="7"/>
  <c r="O1078" i="7"/>
  <c r="O1077" i="7"/>
  <c r="O1076" i="7"/>
  <c r="O1075" i="7"/>
  <c r="O1074" i="7"/>
  <c r="O1073" i="7"/>
  <c r="O1072" i="7"/>
  <c r="O1071" i="7"/>
  <c r="O1070" i="7"/>
  <c r="O1068" i="7"/>
  <c r="O1067" i="7"/>
  <c r="O1066" i="7"/>
  <c r="O1065" i="7"/>
  <c r="O1064" i="7"/>
  <c r="O1063" i="7"/>
  <c r="O1061" i="7"/>
  <c r="O1060" i="7"/>
  <c r="O1059" i="7"/>
  <c r="O1058" i="7"/>
  <c r="O1057" i="7"/>
  <c r="O1056" i="7"/>
  <c r="O1055" i="7"/>
  <c r="O1054" i="7"/>
  <c r="O1053" i="7"/>
  <c r="O1052" i="7"/>
  <c r="O1051" i="7"/>
  <c r="O1050" i="7"/>
  <c r="O1049" i="7"/>
  <c r="O1048" i="7"/>
  <c r="O1047" i="7"/>
  <c r="O1046" i="7"/>
  <c r="O1045" i="7"/>
  <c r="O1044" i="7"/>
  <c r="O1043" i="7"/>
  <c r="O1042" i="7"/>
  <c r="O1040" i="7"/>
  <c r="O1039" i="7"/>
  <c r="O1038" i="7"/>
  <c r="O1037" i="7"/>
  <c r="O1036" i="7"/>
  <c r="O1035" i="7"/>
  <c r="O1034" i="7"/>
  <c r="O1033" i="7"/>
  <c r="O1032" i="7"/>
  <c r="O1031" i="7"/>
  <c r="O1030" i="7"/>
  <c r="O1029" i="7"/>
  <c r="O1028" i="7"/>
  <c r="O1026" i="7"/>
  <c r="O1025" i="7"/>
  <c r="O1024" i="7"/>
  <c r="O1023" i="7"/>
  <c r="O1022" i="7"/>
  <c r="O1021" i="7"/>
  <c r="O1020" i="7"/>
  <c r="O1018" i="7"/>
  <c r="O1017" i="7"/>
  <c r="O1016" i="7"/>
  <c r="O1015" i="7"/>
  <c r="O1014" i="7"/>
  <c r="O1013" i="7"/>
  <c r="O1012" i="7"/>
  <c r="O1011" i="7"/>
  <c r="O1010" i="7"/>
  <c r="O1009" i="7"/>
  <c r="O1008" i="7"/>
  <c r="O1007" i="7"/>
  <c r="O1005" i="7"/>
  <c r="O1004" i="7"/>
  <c r="O1001" i="7"/>
  <c r="O1000" i="7"/>
  <c r="O999" i="7"/>
  <c r="O998" i="7"/>
  <c r="O997" i="7"/>
  <c r="O996" i="7"/>
  <c r="O995" i="7"/>
  <c r="O993" i="7"/>
  <c r="O992" i="7"/>
  <c r="O991" i="7"/>
  <c r="O990" i="7"/>
  <c r="O989" i="7"/>
  <c r="O988" i="7"/>
  <c r="O987" i="7"/>
  <c r="O986" i="7"/>
  <c r="O985" i="7"/>
  <c r="O984" i="7"/>
  <c r="O983" i="7"/>
  <c r="O978" i="7"/>
  <c r="O977" i="7"/>
  <c r="O976" i="7"/>
  <c r="O975" i="7"/>
  <c r="O974" i="7"/>
  <c r="O973" i="7"/>
  <c r="O971" i="7"/>
  <c r="O970" i="7"/>
  <c r="O969" i="7"/>
  <c r="O968" i="7"/>
  <c r="O967" i="7"/>
  <c r="O966" i="7"/>
  <c r="O965" i="7"/>
  <c r="O964" i="7"/>
  <c r="O963" i="7"/>
  <c r="O962" i="7"/>
  <c r="O961" i="7"/>
  <c r="O959" i="7"/>
  <c r="O958" i="7"/>
  <c r="O957" i="7"/>
  <c r="O956" i="7"/>
  <c r="O955" i="7"/>
  <c r="O954" i="7"/>
  <c r="O953" i="7"/>
  <c r="O951" i="7"/>
  <c r="O950" i="7"/>
  <c r="O949" i="7"/>
  <c r="O948" i="7"/>
  <c r="O947" i="7"/>
  <c r="O946" i="7"/>
  <c r="O945" i="7"/>
  <c r="O944" i="7"/>
  <c r="O943" i="7"/>
  <c r="O942" i="7"/>
  <c r="O941" i="7"/>
  <c r="O940" i="7"/>
  <c r="O939" i="7"/>
  <c r="O936" i="7"/>
  <c r="O935" i="7"/>
  <c r="O934" i="7"/>
  <c r="O933" i="7"/>
  <c r="O932" i="7"/>
  <c r="O931" i="7"/>
  <c r="O929" i="7"/>
  <c r="O928" i="7"/>
  <c r="O927" i="7"/>
  <c r="O926" i="7"/>
  <c r="O925" i="7"/>
  <c r="O924" i="7"/>
  <c r="O923" i="7"/>
  <c r="O922" i="7"/>
  <c r="O921" i="7"/>
  <c r="O920" i="7"/>
  <c r="O919" i="7"/>
  <c r="O917" i="7"/>
  <c r="O916" i="7"/>
  <c r="O915" i="7"/>
  <c r="O914" i="7"/>
  <c r="O913" i="7"/>
  <c r="O912" i="7"/>
  <c r="O910" i="7"/>
  <c r="O909" i="7"/>
  <c r="O908" i="7"/>
  <c r="O907" i="7"/>
  <c r="O906" i="7"/>
  <c r="O905" i="7"/>
  <c r="O904" i="7"/>
  <c r="O903" i="7"/>
  <c r="O902" i="7"/>
  <c r="O901" i="7"/>
  <c r="O900" i="7"/>
  <c r="O898" i="7"/>
  <c r="O896" i="7"/>
  <c r="O893" i="7"/>
  <c r="O892" i="7"/>
  <c r="O891" i="7"/>
  <c r="O890" i="7"/>
  <c r="O889" i="7"/>
  <c r="O888" i="7"/>
  <c r="O884" i="7"/>
  <c r="O881" i="7"/>
  <c r="O880" i="7"/>
  <c r="O879" i="7"/>
  <c r="O878" i="7"/>
  <c r="O877" i="7"/>
  <c r="O876" i="7"/>
  <c r="O874" i="7"/>
  <c r="O873" i="7"/>
  <c r="O871" i="7"/>
  <c r="O868" i="7"/>
  <c r="O867" i="7"/>
  <c r="O866" i="7"/>
  <c r="O865" i="7"/>
  <c r="O864" i="7"/>
  <c r="O862" i="7"/>
  <c r="O861" i="7"/>
  <c r="O859" i="7"/>
  <c r="O858" i="7"/>
  <c r="O857" i="7"/>
  <c r="O856" i="7"/>
  <c r="O854" i="7"/>
  <c r="O853" i="7"/>
  <c r="O851" i="7"/>
  <c r="O850" i="7"/>
  <c r="O849" i="7"/>
  <c r="O848" i="7"/>
  <c r="O846" i="7"/>
  <c r="O845" i="7"/>
  <c r="O844" i="7"/>
  <c r="O843" i="7"/>
  <c r="O842" i="7"/>
  <c r="O841" i="7"/>
  <c r="O840" i="7"/>
  <c r="O839" i="7"/>
  <c r="O838" i="7"/>
  <c r="O837" i="7"/>
  <c r="O835" i="7"/>
  <c r="O834" i="7"/>
  <c r="O833" i="7"/>
  <c r="O832" i="7"/>
  <c r="O831" i="7"/>
  <c r="O830" i="7"/>
  <c r="O829" i="7"/>
  <c r="O828" i="7"/>
  <c r="O827" i="7"/>
  <c r="O826" i="7"/>
  <c r="O823" i="7"/>
  <c r="O822" i="7"/>
  <c r="O821" i="7"/>
  <c r="O820" i="7"/>
  <c r="O819" i="7"/>
  <c r="O818" i="7"/>
  <c r="O817" i="7"/>
  <c r="O816" i="7"/>
  <c r="O814" i="7"/>
  <c r="O812" i="7"/>
  <c r="O809" i="7"/>
  <c r="O808" i="7"/>
  <c r="O807" i="7"/>
  <c r="O806" i="7"/>
  <c r="O805" i="7"/>
  <c r="O804" i="7"/>
  <c r="O803" i="7"/>
  <c r="O802" i="7"/>
  <c r="O800" i="7"/>
  <c r="O799" i="7"/>
  <c r="O798" i="7"/>
  <c r="O797" i="7"/>
  <c r="O796" i="7"/>
  <c r="O795" i="7"/>
  <c r="O794" i="7"/>
  <c r="O793" i="7"/>
  <c r="O791" i="7"/>
  <c r="O788" i="7"/>
  <c r="O787" i="7"/>
  <c r="O786" i="7"/>
  <c r="O785" i="7"/>
  <c r="O784" i="7"/>
  <c r="O782" i="7"/>
  <c r="O781" i="7"/>
  <c r="O779" i="7"/>
  <c r="O778" i="7"/>
  <c r="O777" i="7"/>
  <c r="O776" i="7"/>
  <c r="O775" i="7"/>
  <c r="O774" i="7"/>
  <c r="O773" i="7"/>
  <c r="O772" i="7"/>
  <c r="O770" i="7"/>
  <c r="O769" i="7"/>
  <c r="O768" i="7"/>
  <c r="O767" i="7"/>
  <c r="O766" i="7"/>
  <c r="O764" i="7"/>
  <c r="O763" i="7"/>
  <c r="O761" i="7"/>
  <c r="O760" i="7"/>
  <c r="O759" i="7"/>
  <c r="O758" i="7"/>
  <c r="O757" i="7"/>
  <c r="O756" i="7"/>
  <c r="O755" i="7"/>
  <c r="O748" i="7"/>
  <c r="O747" i="7"/>
  <c r="O746" i="7"/>
  <c r="O745" i="7"/>
  <c r="O744" i="7"/>
  <c r="O743" i="7"/>
  <c r="O742" i="7"/>
  <c r="O741" i="7"/>
  <c r="O740" i="7"/>
  <c r="O739" i="7"/>
  <c r="O738" i="7"/>
  <c r="O736" i="7"/>
  <c r="O735" i="7"/>
  <c r="O734" i="7"/>
  <c r="O733" i="7"/>
  <c r="O731" i="7"/>
  <c r="O730" i="7"/>
  <c r="O728" i="7"/>
  <c r="O726" i="7"/>
  <c r="O724" i="7"/>
  <c r="O722" i="7"/>
  <c r="O721" i="7"/>
  <c r="O720" i="7"/>
  <c r="O719" i="7"/>
  <c r="O718" i="7"/>
  <c r="O717" i="7"/>
  <c r="O715" i="7"/>
  <c r="O714" i="7"/>
  <c r="O712" i="7"/>
  <c r="O711" i="7"/>
  <c r="O710" i="7"/>
  <c r="O709" i="7"/>
  <c r="O708" i="7"/>
  <c r="O707" i="7"/>
  <c r="O706" i="7"/>
  <c r="O705" i="7"/>
  <c r="N1425" i="7"/>
  <c r="N1422" i="7" s="1"/>
  <c r="N716" i="7"/>
  <c r="N723" i="7"/>
  <c r="R723" i="7" s="1"/>
  <c r="N727" i="7"/>
  <c r="N732" i="7"/>
  <c r="N729" i="7" s="1"/>
  <c r="N752" i="7"/>
  <c r="N754" i="7"/>
  <c r="N765" i="7"/>
  <c r="N762" i="7" s="1"/>
  <c r="N771" i="7"/>
  <c r="N783" i="7"/>
  <c r="N790" i="7"/>
  <c r="N789" i="7" s="1"/>
  <c r="N792" i="7"/>
  <c r="N811" i="7"/>
  <c r="R811" i="7" s="1"/>
  <c r="N813" i="7"/>
  <c r="N810" i="7" s="1"/>
  <c r="N825" i="7"/>
  <c r="N824" i="7" s="1"/>
  <c r="N836" i="7"/>
  <c r="N847" i="7"/>
  <c r="N855" i="7"/>
  <c r="N852" i="7" s="1"/>
  <c r="N863" i="7"/>
  <c r="N870" i="7"/>
  <c r="N869" i="7" s="1"/>
  <c r="N875" i="7"/>
  <c r="N883" i="7"/>
  <c r="N882" i="7" s="1"/>
  <c r="N895" i="7"/>
  <c r="R895" i="7" s="1"/>
  <c r="N897" i="7"/>
  <c r="R897" i="7" s="1"/>
  <c r="N911" i="7"/>
  <c r="N899" i="7" s="1"/>
  <c r="N930" i="7"/>
  <c r="N938" i="7"/>
  <c r="N937" i="7" s="1"/>
  <c r="N952" i="7"/>
  <c r="N972" i="7"/>
  <c r="N980" i="7"/>
  <c r="N994" i="7"/>
  <c r="N1003" i="7"/>
  <c r="N1002" i="7" s="1"/>
  <c r="R1002" i="7" s="1"/>
  <c r="N1019" i="7"/>
  <c r="N1006" i="7" s="1"/>
  <c r="N1041" i="7"/>
  <c r="N1027" i="7" s="1"/>
  <c r="N1062" i="7"/>
  <c r="N1081" i="7"/>
  <c r="N1091" i="7"/>
  <c r="N1088" i="7" s="1"/>
  <c r="N1098" i="7"/>
  <c r="N1095" i="7" s="1"/>
  <c r="N1106" i="7"/>
  <c r="N1103" i="7" s="1"/>
  <c r="N1114" i="7"/>
  <c r="N1111" i="7" s="1"/>
  <c r="N1122" i="7"/>
  <c r="N1119" i="7" s="1"/>
  <c r="N1129" i="7"/>
  <c r="N1126" i="7" s="1"/>
  <c r="N1137" i="7"/>
  <c r="N1145" i="7"/>
  <c r="N1142" i="7" s="1"/>
  <c r="N1153" i="7"/>
  <c r="N1150" i="7" s="1"/>
  <c r="N1161" i="7"/>
  <c r="N1180" i="7"/>
  <c r="N1177" i="7" s="1"/>
  <c r="N1187" i="7"/>
  <c r="N1194" i="7"/>
  <c r="N1201" i="7"/>
  <c r="N1198" i="7" s="1"/>
  <c r="N1208" i="7"/>
  <c r="N1215" i="7"/>
  <c r="N1222" i="7"/>
  <c r="N1229" i="7"/>
  <c r="N1226" i="7" s="1"/>
  <c r="N1236" i="7"/>
  <c r="N1233" i="7" s="1"/>
  <c r="N1244" i="7"/>
  <c r="N1241" i="7" s="1"/>
  <c r="N1251" i="7"/>
  <c r="N1258" i="7"/>
  <c r="N1255" i="7" s="1"/>
  <c r="N1265" i="7"/>
  <c r="N1272" i="7"/>
  <c r="N1269" i="7" s="1"/>
  <c r="N1280" i="7"/>
  <c r="N1288" i="7"/>
  <c r="N1297" i="7"/>
  <c r="N1305" i="7"/>
  <c r="N1312" i="7"/>
  <c r="N1314" i="7"/>
  <c r="N1319" i="7"/>
  <c r="N1326" i="7"/>
  <c r="N1334" i="7"/>
  <c r="N1342" i="7"/>
  <c r="N1351" i="7"/>
  <c r="N1360" i="7"/>
  <c r="N1370" i="7"/>
  <c r="N1379" i="7"/>
  <c r="N1387" i="7"/>
  <c r="N1386" i="7" s="1"/>
  <c r="N1392" i="7"/>
  <c r="N1399" i="7"/>
  <c r="N1408" i="7"/>
  <c r="N1407" i="7" s="1"/>
  <c r="N1410" i="7"/>
  <c r="N1415" i="7"/>
  <c r="N1412" i="7" s="1"/>
  <c r="O623" i="7"/>
  <c r="S623" i="7" s="1"/>
  <c r="O615" i="7"/>
  <c r="S615" i="7" s="1"/>
  <c r="O614" i="7"/>
  <c r="S614" i="7" s="1"/>
  <c r="O613" i="7"/>
  <c r="S613" i="7" s="1"/>
  <c r="O612" i="7"/>
  <c r="S612" i="7" s="1"/>
  <c r="O611" i="7"/>
  <c r="S611" i="7" s="1"/>
  <c r="O610" i="7"/>
  <c r="S610" i="7" s="1"/>
  <c r="O609" i="7"/>
  <c r="S609" i="7" s="1"/>
  <c r="O605" i="7"/>
  <c r="S605" i="7" s="1"/>
  <c r="O603" i="7"/>
  <c r="S603" i="7" s="1"/>
  <c r="O600" i="7"/>
  <c r="S600" i="7" s="1"/>
  <c r="O597" i="7"/>
  <c r="S597" i="7" s="1"/>
  <c r="O593" i="7"/>
  <c r="S593" i="7" s="1"/>
  <c r="O592" i="7"/>
  <c r="S592" i="7" s="1"/>
  <c r="O591" i="7"/>
  <c r="S591" i="7" s="1"/>
  <c r="O590" i="7"/>
  <c r="S590" i="7" s="1"/>
  <c r="O589" i="7"/>
  <c r="S589" i="7" s="1"/>
  <c r="O585" i="7"/>
  <c r="O582" i="7"/>
  <c r="O581" i="7"/>
  <c r="O580" i="7"/>
  <c r="O579" i="7"/>
  <c r="O577" i="7"/>
  <c r="O576" i="7"/>
  <c r="O574" i="7"/>
  <c r="O573" i="7"/>
  <c r="O572" i="7"/>
  <c r="O571" i="7"/>
  <c r="O570" i="7"/>
  <c r="O567" i="7"/>
  <c r="N566" i="7"/>
  <c r="N565" i="7" s="1"/>
  <c r="N569" i="7"/>
  <c r="N578" i="7"/>
  <c r="N584" i="7"/>
  <c r="N583" i="7" s="1"/>
  <c r="R588" i="7"/>
  <c r="R604" i="7"/>
  <c r="R608" i="7"/>
  <c r="N621" i="7"/>
  <c r="R621" i="7" s="1"/>
  <c r="O554" i="7"/>
  <c r="S554" i="7" s="1"/>
  <c r="O551" i="7"/>
  <c r="O550" i="7"/>
  <c r="O549" i="7"/>
  <c r="O548" i="7"/>
  <c r="O547" i="7"/>
  <c r="O546" i="7"/>
  <c r="O542" i="7"/>
  <c r="O541" i="7"/>
  <c r="O539" i="7"/>
  <c r="O536" i="7"/>
  <c r="O533" i="7"/>
  <c r="O530" i="7"/>
  <c r="O529" i="7"/>
  <c r="O528" i="7"/>
  <c r="O527" i="7"/>
  <c r="O525" i="7"/>
  <c r="O524" i="7"/>
  <c r="O522" i="7"/>
  <c r="O521" i="7"/>
  <c r="O518" i="7"/>
  <c r="O517" i="7"/>
  <c r="O515" i="7"/>
  <c r="O514" i="7"/>
  <c r="O511" i="7"/>
  <c r="O509" i="7"/>
  <c r="O508" i="7"/>
  <c r="O507" i="7"/>
  <c r="O506" i="7"/>
  <c r="O505" i="7"/>
  <c r="O504" i="7"/>
  <c r="O503" i="7"/>
  <c r="O502" i="7"/>
  <c r="O500" i="7"/>
  <c r="O499" i="7"/>
  <c r="N501" i="7"/>
  <c r="N510" i="7"/>
  <c r="N513" i="7"/>
  <c r="R513" i="7" s="1"/>
  <c r="N520" i="7"/>
  <c r="N526" i="7"/>
  <c r="N532" i="7"/>
  <c r="N531" i="7" s="1"/>
  <c r="N535" i="7"/>
  <c r="N538" i="7"/>
  <c r="N540" i="7"/>
  <c r="N544" i="7"/>
  <c r="N553" i="7"/>
  <c r="R553" i="7" s="1"/>
  <c r="O425" i="7"/>
  <c r="O424" i="7"/>
  <c r="O423" i="7"/>
  <c r="O422" i="7"/>
  <c r="O421" i="7"/>
  <c r="O419" i="7"/>
  <c r="O418" i="7"/>
  <c r="O415" i="7"/>
  <c r="O414" i="7"/>
  <c r="O413" i="7"/>
  <c r="O411" i="7"/>
  <c r="O410" i="7"/>
  <c r="O407" i="7"/>
  <c r="O405" i="7"/>
  <c r="O402" i="7"/>
  <c r="O400" i="7"/>
  <c r="O399" i="7"/>
  <c r="O398" i="7"/>
  <c r="O397" i="7"/>
  <c r="O396" i="7"/>
  <c r="O394" i="7"/>
  <c r="O393" i="7"/>
  <c r="O390" i="7"/>
  <c r="O389" i="7"/>
  <c r="O388" i="7"/>
  <c r="O387" i="7"/>
  <c r="O386" i="7"/>
  <c r="O384" i="7"/>
  <c r="O383" i="7"/>
  <c r="O380" i="7"/>
  <c r="O379" i="7"/>
  <c r="O378" i="7"/>
  <c r="O377" i="7"/>
  <c r="O376" i="7"/>
  <c r="O374" i="7"/>
  <c r="O373" i="7"/>
  <c r="O371" i="7"/>
  <c r="O370" i="7"/>
  <c r="O369" i="7"/>
  <c r="O368" i="7"/>
  <c r="O367" i="7"/>
  <c r="O366" i="7"/>
  <c r="O364" i="7"/>
  <c r="O363" i="7"/>
  <c r="O361" i="7"/>
  <c r="O360" i="7"/>
  <c r="O358" i="7"/>
  <c r="N359" i="7"/>
  <c r="N357" i="7" s="1"/>
  <c r="N365" i="7"/>
  <c r="N362" i="7" s="1"/>
  <c r="N375" i="7"/>
  <c r="N372" i="7" s="1"/>
  <c r="N385" i="7"/>
  <c r="N381" i="7" s="1"/>
  <c r="N382" i="7" s="1"/>
  <c r="N395" i="7"/>
  <c r="N401" i="7"/>
  <c r="N404" i="7"/>
  <c r="N409" i="7"/>
  <c r="R409" i="7" s="1"/>
  <c r="N412" i="7"/>
  <c r="R412" i="7" s="1"/>
  <c r="N420" i="7"/>
  <c r="N417" i="7" s="1"/>
  <c r="N416" i="7" s="1"/>
  <c r="O295" i="7"/>
  <c r="O294" i="7"/>
  <c r="O291" i="7"/>
  <c r="O286" i="7"/>
  <c r="O285" i="7"/>
  <c r="O284" i="7"/>
  <c r="O283" i="7"/>
  <c r="O281" i="7"/>
  <c r="O280" i="7"/>
  <c r="O277" i="7"/>
  <c r="O274" i="7"/>
  <c r="O273" i="7"/>
  <c r="O271" i="7"/>
  <c r="O270" i="7"/>
  <c r="O269" i="7"/>
  <c r="O268" i="7"/>
  <c r="O267" i="7"/>
  <c r="O265" i="7"/>
  <c r="O264" i="7"/>
  <c r="O262" i="7"/>
  <c r="O261" i="7"/>
  <c r="O260" i="7"/>
  <c r="O259" i="7"/>
  <c r="O258" i="7"/>
  <c r="O257" i="7"/>
  <c r="O256" i="7"/>
  <c r="O254" i="7"/>
  <c r="O253" i="7"/>
  <c r="O252" i="7"/>
  <c r="O251" i="7"/>
  <c r="O250" i="7"/>
  <c r="O247" i="7"/>
  <c r="O246" i="7"/>
  <c r="O245" i="7"/>
  <c r="O242" i="7"/>
  <c r="O241" i="7"/>
  <c r="O236" i="7"/>
  <c r="O235" i="7"/>
  <c r="O232" i="7"/>
  <c r="O231" i="7"/>
  <c r="O229" i="7"/>
  <c r="O228" i="7"/>
  <c r="O225" i="7"/>
  <c r="O221" i="7"/>
  <c r="N220" i="7"/>
  <c r="N219" i="7" s="1"/>
  <c r="N224" i="7"/>
  <c r="N223" i="7" s="1"/>
  <c r="N227" i="7"/>
  <c r="N230" i="7"/>
  <c r="N234" i="7"/>
  <c r="N237" i="7"/>
  <c r="N240" i="7"/>
  <c r="N239" i="7" s="1"/>
  <c r="N244" i="7"/>
  <c r="N249" i="7"/>
  <c r="N248" i="7" s="1"/>
  <c r="N255" i="7"/>
  <c r="N266" i="7"/>
  <c r="N272" i="7"/>
  <c r="N276" i="7"/>
  <c r="N275" i="7" s="1"/>
  <c r="N279" i="7"/>
  <c r="N278" i="7" s="1"/>
  <c r="N288" i="7"/>
  <c r="N290" i="7"/>
  <c r="R290" i="7" s="1"/>
  <c r="N293" i="7"/>
  <c r="N292" i="7" s="1"/>
  <c r="O157" i="7"/>
  <c r="O156" i="7"/>
  <c r="O155" i="7"/>
  <c r="O152" i="7"/>
  <c r="O151" i="7"/>
  <c r="O150" i="7"/>
  <c r="N149" i="7"/>
  <c r="N148" i="7" s="1"/>
  <c r="N154" i="7"/>
  <c r="N153" i="7" s="1"/>
  <c r="O74" i="7"/>
  <c r="O73" i="7"/>
  <c r="O71" i="7"/>
  <c r="O70" i="7"/>
  <c r="O69" i="7"/>
  <c r="O67" i="7"/>
  <c r="O62" i="7"/>
  <c r="O61" i="7"/>
  <c r="O60" i="7"/>
  <c r="O59" i="7"/>
  <c r="O58" i="7"/>
  <c r="O57" i="7"/>
  <c r="O55" i="7"/>
  <c r="O52" i="7"/>
  <c r="O51" i="7"/>
  <c r="O50" i="7"/>
  <c r="O49" i="7"/>
  <c r="O48" i="7"/>
  <c r="O45" i="7"/>
  <c r="O44" i="7"/>
  <c r="O42" i="7"/>
  <c r="O39" i="7"/>
  <c r="O38" i="7"/>
  <c r="O37" i="7"/>
  <c r="O36" i="7"/>
  <c r="O35" i="7"/>
  <c r="O33" i="7"/>
  <c r="O31" i="7"/>
  <c r="O30" i="7"/>
  <c r="O28" i="7"/>
  <c r="O26" i="7"/>
  <c r="O21" i="7"/>
  <c r="O18" i="7"/>
  <c r="O15" i="7"/>
  <c r="O14" i="7"/>
  <c r="O13" i="7"/>
  <c r="O12" i="7"/>
  <c r="O11" i="7"/>
  <c r="N10" i="7"/>
  <c r="N9" i="7" s="1"/>
  <c r="N17" i="7"/>
  <c r="N16" i="7" s="1"/>
  <c r="N20" i="7"/>
  <c r="N25" i="7"/>
  <c r="N24" i="7" s="1"/>
  <c r="N23" i="7" s="1"/>
  <c r="N29" i="7"/>
  <c r="N27" i="7" s="1"/>
  <c r="N34" i="7"/>
  <c r="N41" i="7"/>
  <c r="R41" i="7" s="1"/>
  <c r="N43" i="7"/>
  <c r="R43" i="7" s="1"/>
  <c r="N47" i="7"/>
  <c r="N54" i="7"/>
  <c r="R54" i="7" s="1"/>
  <c r="N56" i="7"/>
  <c r="N68" i="7"/>
  <c r="N72" i="7"/>
  <c r="K2048" i="7"/>
  <c r="K2047" i="7"/>
  <c r="K2046" i="7"/>
  <c r="K2045" i="7"/>
  <c r="K2043" i="7"/>
  <c r="K2042" i="7"/>
  <c r="K2040" i="7"/>
  <c r="K2039" i="7"/>
  <c r="K2038" i="7"/>
  <c r="J2037" i="7"/>
  <c r="J2036" i="7" s="1"/>
  <c r="J2044" i="7"/>
  <c r="K1957" i="7"/>
  <c r="K1956" i="7"/>
  <c r="K1955" i="7"/>
  <c r="K1954" i="7"/>
  <c r="K1953" i="7"/>
  <c r="K1952" i="7"/>
  <c r="K1950" i="7"/>
  <c r="K1949" i="7"/>
  <c r="K1946" i="7"/>
  <c r="K1945" i="7"/>
  <c r="K1944" i="7"/>
  <c r="K1943" i="7"/>
  <c r="K1941" i="7"/>
  <c r="K1940" i="7"/>
  <c r="S1940" i="7" s="1"/>
  <c r="K1937" i="7"/>
  <c r="K1935" i="7"/>
  <c r="K1932" i="7"/>
  <c r="K1929" i="7"/>
  <c r="S1929" i="7" s="1"/>
  <c r="K1928" i="7"/>
  <c r="K1927" i="7"/>
  <c r="K1926" i="7"/>
  <c r="K1925" i="7"/>
  <c r="K1923" i="7"/>
  <c r="K1922" i="7"/>
  <c r="S1922" i="7" s="1"/>
  <c r="K1919" i="7"/>
  <c r="K1916" i="7"/>
  <c r="K1914" i="7"/>
  <c r="K1913" i="7"/>
  <c r="K1912" i="7"/>
  <c r="K1911" i="7"/>
  <c r="K1910" i="7"/>
  <c r="K1905" i="7"/>
  <c r="K1903" i="7"/>
  <c r="K1901" i="7"/>
  <c r="S1901" i="7" s="1"/>
  <c r="K1899" i="7"/>
  <c r="K1898" i="7"/>
  <c r="K1897" i="7"/>
  <c r="K1896" i="7"/>
  <c r="K1893" i="7"/>
  <c r="K1892" i="7"/>
  <c r="S1892" i="7" s="1"/>
  <c r="K1891" i="7"/>
  <c r="K1888" i="7"/>
  <c r="K1886" i="7"/>
  <c r="K1885" i="7"/>
  <c r="K1884" i="7"/>
  <c r="K1882" i="7"/>
  <c r="K1880" i="7"/>
  <c r="K1876" i="7"/>
  <c r="K1875" i="7"/>
  <c r="K1874" i="7"/>
  <c r="K1872" i="7"/>
  <c r="K1871" i="7"/>
  <c r="K1870" i="7"/>
  <c r="K1869" i="7"/>
  <c r="K1865" i="7"/>
  <c r="K1864" i="7"/>
  <c r="K1863" i="7"/>
  <c r="K1862" i="7"/>
  <c r="K1860" i="7"/>
  <c r="K1859" i="7"/>
  <c r="K1856" i="7"/>
  <c r="K1855" i="7"/>
  <c r="K1854" i="7"/>
  <c r="K1853" i="7"/>
  <c r="K1852" i="7"/>
  <c r="K1851" i="7"/>
  <c r="K1850" i="7"/>
  <c r="K1849" i="7"/>
  <c r="K1847" i="7"/>
  <c r="K1846" i="7"/>
  <c r="K1845" i="7"/>
  <c r="K1842" i="7"/>
  <c r="K1840" i="7"/>
  <c r="K1838" i="7"/>
  <c r="K1837" i="7"/>
  <c r="K1836" i="7"/>
  <c r="K1834" i="7"/>
  <c r="K1833" i="7"/>
  <c r="J1835" i="7"/>
  <c r="J1841" i="7"/>
  <c r="J1848" i="7"/>
  <c r="J1844" i="7" s="1"/>
  <c r="J1861" i="7"/>
  <c r="J1858" i="7" s="1"/>
  <c r="J1868" i="7"/>
  <c r="J1873" i="7"/>
  <c r="R1873" i="7" s="1"/>
  <c r="J1881" i="7"/>
  <c r="J1890" i="7"/>
  <c r="J1895" i="7"/>
  <c r="J1902" i="7"/>
  <c r="R1902" i="7" s="1"/>
  <c r="J1904" i="7"/>
  <c r="R1904" i="7" s="1"/>
  <c r="J1909" i="7"/>
  <c r="J1918" i="7"/>
  <c r="J1924" i="7"/>
  <c r="J1921" i="7" s="1"/>
  <c r="J1931" i="7"/>
  <c r="J1930" i="7" s="1"/>
  <c r="J1934" i="7"/>
  <c r="J1936" i="7"/>
  <c r="J1942" i="7"/>
  <c r="J1939" i="7" s="1"/>
  <c r="J1938" i="7" s="1"/>
  <c r="J1951" i="7"/>
  <c r="J1948" i="7" s="1"/>
  <c r="J1947" i="7" s="1"/>
  <c r="K1755" i="7"/>
  <c r="K1753" i="7"/>
  <c r="K1752" i="7"/>
  <c r="K1751" i="7"/>
  <c r="K1750" i="7"/>
  <c r="K1749" i="7"/>
  <c r="K1747" i="7"/>
  <c r="K1746" i="7"/>
  <c r="K1740" i="7"/>
  <c r="K1739" i="7"/>
  <c r="K1738" i="7"/>
  <c r="K1736" i="7"/>
  <c r="K1735" i="7"/>
  <c r="K1732" i="7"/>
  <c r="K1728" i="7"/>
  <c r="K1725" i="7"/>
  <c r="K1724" i="7"/>
  <c r="K1723" i="7"/>
  <c r="K1722" i="7"/>
  <c r="K1715" i="7"/>
  <c r="K1714" i="7"/>
  <c r="S1714" i="7" s="1"/>
  <c r="K1713" i="7"/>
  <c r="K1712" i="7"/>
  <c r="K1711" i="7"/>
  <c r="K1710" i="7"/>
  <c r="S1710" i="7" s="1"/>
  <c r="K1709" i="7"/>
  <c r="K1708" i="7"/>
  <c r="S1708" i="7" s="1"/>
  <c r="K1707" i="7"/>
  <c r="K1705" i="7"/>
  <c r="K1704" i="7"/>
  <c r="K1703" i="7"/>
  <c r="K1702" i="7"/>
  <c r="K1701" i="7"/>
  <c r="K1700" i="7"/>
  <c r="K1699" i="7"/>
  <c r="S1699" i="7" s="1"/>
  <c r="K1698" i="7"/>
  <c r="K1697" i="7"/>
  <c r="S1697" i="7" s="1"/>
  <c r="K1696" i="7"/>
  <c r="K1694" i="7"/>
  <c r="S1694" i="7" s="1"/>
  <c r="K1693" i="7"/>
  <c r="K1691" i="7"/>
  <c r="J1731" i="7"/>
  <c r="J1730" i="7" s="1"/>
  <c r="J1690" i="7"/>
  <c r="R1690" i="7" s="1"/>
  <c r="J1695" i="7"/>
  <c r="J1706" i="7"/>
  <c r="J1718" i="7"/>
  <c r="J1717" i="7" s="1"/>
  <c r="R1719" i="7"/>
  <c r="J1721" i="7"/>
  <c r="J1720" i="7" s="1"/>
  <c r="J1727" i="7"/>
  <c r="J1726" i="7" s="1"/>
  <c r="R1726" i="7" s="1"/>
  <c r="J1737" i="7"/>
  <c r="J1734" i="7" s="1"/>
  <c r="J1733" i="7" s="1"/>
  <c r="J1748" i="7"/>
  <c r="J1745" i="7" s="1"/>
  <c r="R1754" i="7"/>
  <c r="K1658" i="7"/>
  <c r="K1657" i="7"/>
  <c r="K1654" i="7"/>
  <c r="K1653" i="7"/>
  <c r="K1652" i="7"/>
  <c r="K1651" i="7"/>
  <c r="K1646" i="7"/>
  <c r="K1644" i="7"/>
  <c r="K1642" i="7"/>
  <c r="K1641" i="7"/>
  <c r="K1640" i="7"/>
  <c r="K1639" i="7"/>
  <c r="K1638" i="7"/>
  <c r="K1637" i="7"/>
  <c r="K1636" i="7"/>
  <c r="K1635" i="7"/>
  <c r="K1634" i="7"/>
  <c r="K1633" i="7"/>
  <c r="K1632" i="7"/>
  <c r="K1631" i="7"/>
  <c r="K1629" i="7"/>
  <c r="K1626" i="7"/>
  <c r="K1625" i="7"/>
  <c r="K1624" i="7"/>
  <c r="J1622" i="7"/>
  <c r="J1628" i="7"/>
  <c r="J1627" i="7" s="1"/>
  <c r="R1627" i="7" s="1"/>
  <c r="J1645" i="7"/>
  <c r="R1647" i="7"/>
  <c r="J1650" i="7"/>
  <c r="J1656" i="7"/>
  <c r="J1655" i="7" s="1"/>
  <c r="K1563" i="7"/>
  <c r="K1562" i="7"/>
  <c r="K1561" i="7"/>
  <c r="K1560" i="7"/>
  <c r="K1559" i="7"/>
  <c r="K1557" i="7"/>
  <c r="K1556" i="7"/>
  <c r="K1554" i="7"/>
  <c r="K1553" i="7"/>
  <c r="K1552" i="7"/>
  <c r="K1551" i="7"/>
  <c r="K1549" i="7"/>
  <c r="K1548" i="7"/>
  <c r="K1546" i="7"/>
  <c r="K1545" i="7"/>
  <c r="K1544" i="7"/>
  <c r="K1542" i="7"/>
  <c r="K1541" i="7"/>
  <c r="K1539" i="7"/>
  <c r="K1538" i="7"/>
  <c r="K1537" i="7"/>
  <c r="K1536" i="7"/>
  <c r="K1535" i="7"/>
  <c r="K1531" i="7"/>
  <c r="K1529" i="7"/>
  <c r="K1528" i="7"/>
  <c r="K1527" i="7"/>
  <c r="K1526" i="7"/>
  <c r="K1524" i="7"/>
  <c r="K1523" i="7"/>
  <c r="K1521" i="7"/>
  <c r="K1520" i="7"/>
  <c r="K1519" i="7"/>
  <c r="K1518" i="7"/>
  <c r="K1517" i="7"/>
  <c r="K1516" i="7"/>
  <c r="K1515" i="7"/>
  <c r="K1512" i="7"/>
  <c r="K1511" i="7"/>
  <c r="K1510" i="7"/>
  <c r="K1508" i="7"/>
  <c r="K1506" i="7"/>
  <c r="K1505" i="7"/>
  <c r="K1504" i="7"/>
  <c r="K1503" i="7"/>
  <c r="K1499" i="7"/>
  <c r="K1498" i="7"/>
  <c r="K1494" i="7"/>
  <c r="K1493" i="7"/>
  <c r="K1492" i="7"/>
  <c r="S1492" i="7" s="1"/>
  <c r="K1491" i="7"/>
  <c r="K1490" i="7"/>
  <c r="S1490" i="7" s="1"/>
  <c r="K1489" i="7"/>
  <c r="K1486" i="7"/>
  <c r="S1486" i="7" s="1"/>
  <c r="J1485" i="7"/>
  <c r="J1484" i="7" s="1"/>
  <c r="J1488" i="7"/>
  <c r="J1487" i="7" s="1"/>
  <c r="J1497" i="7"/>
  <c r="J1496" i="7" s="1"/>
  <c r="J1501" i="7"/>
  <c r="J1507" i="7"/>
  <c r="J1509" i="7"/>
  <c r="J1514" i="7"/>
  <c r="J1525" i="7"/>
  <c r="J1522" i="7" s="1"/>
  <c r="J1543" i="7"/>
  <c r="J1540" i="7" s="1"/>
  <c r="R1540" i="7" s="1"/>
  <c r="J1558" i="7"/>
  <c r="J1555" i="7" s="1"/>
  <c r="K1432" i="7"/>
  <c r="K1431" i="7"/>
  <c r="K1430" i="7"/>
  <c r="K1429" i="7"/>
  <c r="K1428" i="7"/>
  <c r="K1426" i="7"/>
  <c r="K1424" i="7"/>
  <c r="K1423" i="7"/>
  <c r="K1421" i="7"/>
  <c r="K1420" i="7"/>
  <c r="K1419" i="7"/>
  <c r="K1417" i="7"/>
  <c r="K1416" i="7"/>
  <c r="K1414" i="7"/>
  <c r="K1413" i="7"/>
  <c r="K1411" i="7"/>
  <c r="K1409" i="7"/>
  <c r="K1405" i="7"/>
  <c r="K1404" i="7"/>
  <c r="K1403" i="7"/>
  <c r="K1402" i="7"/>
  <c r="K1401" i="7"/>
  <c r="K1400" i="7"/>
  <c r="K1396" i="7"/>
  <c r="K1395" i="7"/>
  <c r="K1394" i="7"/>
  <c r="K1393" i="7"/>
  <c r="K1388" i="7"/>
  <c r="K1387" i="7"/>
  <c r="K1385" i="7"/>
  <c r="K1384" i="7"/>
  <c r="K1383" i="7"/>
  <c r="K1382" i="7"/>
  <c r="K1381" i="7"/>
  <c r="K1380" i="7"/>
  <c r="K1378" i="7"/>
  <c r="K1377" i="7"/>
  <c r="K1376" i="7"/>
  <c r="K1375" i="7"/>
  <c r="K1374" i="7"/>
  <c r="K1373" i="7"/>
  <c r="K1372" i="7"/>
  <c r="K1371" i="7"/>
  <c r="K1369" i="7"/>
  <c r="K1368" i="7"/>
  <c r="K1366" i="7"/>
  <c r="K1365" i="7"/>
  <c r="K1364" i="7"/>
  <c r="K1363" i="7"/>
  <c r="K1362" i="7"/>
  <c r="K1361" i="7"/>
  <c r="K1357" i="7"/>
  <c r="K1356" i="7"/>
  <c r="K1355" i="7"/>
  <c r="K1354" i="7"/>
  <c r="K1353" i="7"/>
  <c r="S1353" i="7" s="1"/>
  <c r="K1352" i="7"/>
  <c r="K1350" i="7"/>
  <c r="K1349" i="7"/>
  <c r="K1347" i="7"/>
  <c r="K1346" i="7"/>
  <c r="K1345" i="7"/>
  <c r="K1344" i="7"/>
  <c r="K1343" i="7"/>
  <c r="K1341" i="7"/>
  <c r="K1340" i="7"/>
  <c r="K1339" i="7"/>
  <c r="K1338" i="7"/>
  <c r="K1337" i="7"/>
  <c r="K1336" i="7"/>
  <c r="K1335" i="7"/>
  <c r="K1333" i="7"/>
  <c r="K1332" i="7"/>
  <c r="K1330" i="7"/>
  <c r="K1329" i="7"/>
  <c r="K1328" i="7"/>
  <c r="K1327" i="7"/>
  <c r="K1325" i="7"/>
  <c r="K1324" i="7"/>
  <c r="K1323" i="7"/>
  <c r="S1323" i="7" s="1"/>
  <c r="K1322" i="7"/>
  <c r="K1321" i="7"/>
  <c r="K1320" i="7"/>
  <c r="K1318" i="7"/>
  <c r="K1317" i="7"/>
  <c r="K1315" i="7"/>
  <c r="K1313" i="7"/>
  <c r="K1310" i="7"/>
  <c r="K1309" i="7"/>
  <c r="K1308" i="7"/>
  <c r="K1307" i="7"/>
  <c r="K1306" i="7"/>
  <c r="K1302" i="7"/>
  <c r="K1301" i="7"/>
  <c r="K1300" i="7"/>
  <c r="K1299" i="7"/>
  <c r="K1298" i="7"/>
  <c r="K1293" i="7"/>
  <c r="K1292" i="7"/>
  <c r="K1291" i="7"/>
  <c r="K1290" i="7"/>
  <c r="K1289" i="7"/>
  <c r="K1287" i="7"/>
  <c r="K1286" i="7"/>
  <c r="K1285" i="7"/>
  <c r="K1284" i="7"/>
  <c r="K1283" i="7"/>
  <c r="K1282" i="7"/>
  <c r="K1281" i="7"/>
  <c r="K1279" i="7"/>
  <c r="K1278" i="7"/>
  <c r="K1276" i="7"/>
  <c r="K1275" i="7"/>
  <c r="K1274" i="7"/>
  <c r="K1273" i="7"/>
  <c r="K1271" i="7"/>
  <c r="K1270" i="7"/>
  <c r="K1268" i="7"/>
  <c r="K1267" i="7"/>
  <c r="K1266" i="7"/>
  <c r="K1264" i="7"/>
  <c r="K1263" i="7"/>
  <c r="K1261" i="7"/>
  <c r="K1260" i="7"/>
  <c r="K1259" i="7"/>
  <c r="K1257" i="7"/>
  <c r="K1256" i="7"/>
  <c r="K1254" i="7"/>
  <c r="K1253" i="7"/>
  <c r="K1252" i="7"/>
  <c r="K1250" i="7"/>
  <c r="K1249" i="7"/>
  <c r="K1247" i="7"/>
  <c r="K1246" i="7"/>
  <c r="K1245" i="7"/>
  <c r="K1243" i="7"/>
  <c r="S1243" i="7" s="1"/>
  <c r="K1242" i="7"/>
  <c r="K1240" i="7"/>
  <c r="K1239" i="7"/>
  <c r="K1238" i="7"/>
  <c r="K1237" i="7"/>
  <c r="K1235" i="7"/>
  <c r="K1234" i="7"/>
  <c r="K1232" i="7"/>
  <c r="K1231" i="7"/>
  <c r="K1230" i="7"/>
  <c r="K1228" i="7"/>
  <c r="K1227" i="7"/>
  <c r="S1227" i="7" s="1"/>
  <c r="K1225" i="7"/>
  <c r="K1224" i="7"/>
  <c r="K1223" i="7"/>
  <c r="K1221" i="7"/>
  <c r="K1220" i="7"/>
  <c r="K1218" i="7"/>
  <c r="K1217" i="7"/>
  <c r="K1216" i="7"/>
  <c r="K1214" i="7"/>
  <c r="K1213" i="7"/>
  <c r="K1211" i="7"/>
  <c r="K1210" i="7"/>
  <c r="K1209" i="7"/>
  <c r="K1207" i="7"/>
  <c r="K1206" i="7"/>
  <c r="K1204" i="7"/>
  <c r="K1203" i="7"/>
  <c r="K1202" i="7"/>
  <c r="K1200" i="7"/>
  <c r="K1199" i="7"/>
  <c r="K1197" i="7"/>
  <c r="K1196" i="7"/>
  <c r="K1195" i="7"/>
  <c r="K1193" i="7"/>
  <c r="K1192" i="7"/>
  <c r="K1190" i="7"/>
  <c r="K1189" i="7"/>
  <c r="K1188" i="7"/>
  <c r="K1186" i="7"/>
  <c r="K1185" i="7"/>
  <c r="K1183" i="7"/>
  <c r="K1182" i="7"/>
  <c r="K1181" i="7"/>
  <c r="K1179" i="7"/>
  <c r="K1178" i="7"/>
  <c r="K1175" i="7"/>
  <c r="K1174" i="7"/>
  <c r="K1173" i="7"/>
  <c r="K1172" i="7"/>
  <c r="K1171" i="7"/>
  <c r="K1168" i="7"/>
  <c r="K1167" i="7"/>
  <c r="K1166" i="7"/>
  <c r="K1165" i="7"/>
  <c r="K1164" i="7"/>
  <c r="K1163" i="7"/>
  <c r="K1162" i="7"/>
  <c r="K1160" i="7"/>
  <c r="K1159" i="7"/>
  <c r="K1157" i="7"/>
  <c r="K1156" i="7"/>
  <c r="K1155" i="7"/>
  <c r="K1154" i="7"/>
  <c r="K1152" i="7"/>
  <c r="K1151" i="7"/>
  <c r="K1149" i="7"/>
  <c r="K1148" i="7"/>
  <c r="K1147" i="7"/>
  <c r="K1146" i="7"/>
  <c r="K1144" i="7"/>
  <c r="K1143" i="7"/>
  <c r="K1141" i="7"/>
  <c r="K1140" i="7"/>
  <c r="K1139" i="7"/>
  <c r="K1138" i="7"/>
  <c r="K1136" i="7"/>
  <c r="K1135" i="7"/>
  <c r="K1133" i="7"/>
  <c r="K1132" i="7"/>
  <c r="K1131" i="7"/>
  <c r="K1130" i="7"/>
  <c r="K1128" i="7"/>
  <c r="K1127" i="7"/>
  <c r="K1125" i="7"/>
  <c r="K1124" i="7"/>
  <c r="K1123" i="7"/>
  <c r="K1121" i="7"/>
  <c r="K1120" i="7"/>
  <c r="K1118" i="7"/>
  <c r="K1117" i="7"/>
  <c r="K1116" i="7"/>
  <c r="K1115" i="7"/>
  <c r="K1113" i="7"/>
  <c r="K1112" i="7"/>
  <c r="K1110" i="7"/>
  <c r="K1109" i="7"/>
  <c r="K1108" i="7"/>
  <c r="K1107" i="7"/>
  <c r="K1105" i="7"/>
  <c r="K1104" i="7"/>
  <c r="K1102" i="7"/>
  <c r="K1101" i="7"/>
  <c r="K1100" i="7"/>
  <c r="K1099" i="7"/>
  <c r="K1097" i="7"/>
  <c r="K1096" i="7"/>
  <c r="K1094" i="7"/>
  <c r="K1093" i="7"/>
  <c r="K1092" i="7"/>
  <c r="K1090" i="7"/>
  <c r="K1089" i="7"/>
  <c r="K1087" i="7"/>
  <c r="K1086" i="7"/>
  <c r="K1085" i="7"/>
  <c r="K1084" i="7"/>
  <c r="K1083" i="7"/>
  <c r="K1082" i="7"/>
  <c r="K1080" i="7"/>
  <c r="K1079" i="7"/>
  <c r="K1077" i="7"/>
  <c r="K1076" i="7"/>
  <c r="K1075" i="7"/>
  <c r="K1074" i="7"/>
  <c r="K1073" i="7"/>
  <c r="K1072" i="7"/>
  <c r="K1071" i="7"/>
  <c r="S1071" i="7" s="1"/>
  <c r="K1068" i="7"/>
  <c r="K1067" i="7"/>
  <c r="K1066" i="7"/>
  <c r="K1065" i="7"/>
  <c r="K1063" i="7"/>
  <c r="K1061" i="7"/>
  <c r="K1060" i="7"/>
  <c r="K1059" i="7"/>
  <c r="K1058" i="7"/>
  <c r="K1057" i="7"/>
  <c r="K1056" i="7"/>
  <c r="K1054" i="7"/>
  <c r="K1052" i="7"/>
  <c r="K1051" i="7"/>
  <c r="K1049" i="7"/>
  <c r="K1048" i="7"/>
  <c r="K1047" i="7"/>
  <c r="K1046" i="7"/>
  <c r="K1045" i="7"/>
  <c r="K1044" i="7"/>
  <c r="K1043" i="7"/>
  <c r="K1042" i="7"/>
  <c r="K1040" i="7"/>
  <c r="K1039" i="7"/>
  <c r="K1038" i="7"/>
  <c r="K1037" i="7"/>
  <c r="K1036" i="7"/>
  <c r="K1035" i="7"/>
  <c r="K1034" i="7"/>
  <c r="K1033" i="7"/>
  <c r="K1032" i="7"/>
  <c r="K1031" i="7"/>
  <c r="K1029" i="7"/>
  <c r="K1028" i="7"/>
  <c r="K1026" i="7"/>
  <c r="K1025" i="7"/>
  <c r="K1024" i="7"/>
  <c r="K1023" i="7"/>
  <c r="K1022" i="7"/>
  <c r="K1021" i="7"/>
  <c r="K1020" i="7"/>
  <c r="K1018" i="7"/>
  <c r="K1017" i="7"/>
  <c r="K1016" i="7"/>
  <c r="K1015" i="7"/>
  <c r="K1014" i="7"/>
  <c r="K1013" i="7"/>
  <c r="K1012" i="7"/>
  <c r="K1011" i="7"/>
  <c r="K1010" i="7"/>
  <c r="K1008" i="7"/>
  <c r="K1007" i="7"/>
  <c r="K1005" i="7"/>
  <c r="K1004" i="7"/>
  <c r="K1003" i="7"/>
  <c r="K1001" i="7"/>
  <c r="K1000" i="7"/>
  <c r="K999" i="7"/>
  <c r="K998" i="7"/>
  <c r="K997" i="7"/>
  <c r="K996" i="7"/>
  <c r="K995" i="7"/>
  <c r="K993" i="7"/>
  <c r="K992" i="7"/>
  <c r="K991" i="7"/>
  <c r="K990" i="7"/>
  <c r="K989" i="7"/>
  <c r="K988" i="7"/>
  <c r="K987" i="7"/>
  <c r="K986" i="7"/>
  <c r="K984" i="7"/>
  <c r="K983" i="7"/>
  <c r="K981" i="7"/>
  <c r="K980" i="7"/>
  <c r="K978" i="7"/>
  <c r="K977" i="7"/>
  <c r="K976" i="7"/>
  <c r="K975" i="7"/>
  <c r="K974" i="7"/>
  <c r="K973" i="7"/>
  <c r="K971" i="7"/>
  <c r="K970" i="7"/>
  <c r="K969" i="7"/>
  <c r="K968" i="7"/>
  <c r="K967" i="7"/>
  <c r="K966" i="7"/>
  <c r="K965" i="7"/>
  <c r="K964" i="7"/>
  <c r="K962" i="7"/>
  <c r="K961" i="7"/>
  <c r="K959" i="7"/>
  <c r="K958" i="7"/>
  <c r="K957" i="7"/>
  <c r="K956" i="7"/>
  <c r="K955" i="7"/>
  <c r="K954" i="7"/>
  <c r="K953" i="7"/>
  <c r="K951" i="7"/>
  <c r="K950" i="7"/>
  <c r="K949" i="7"/>
  <c r="K948" i="7"/>
  <c r="K947" i="7"/>
  <c r="K946" i="7"/>
  <c r="K945" i="7"/>
  <c r="K944" i="7"/>
  <c r="K942" i="7"/>
  <c r="K941" i="7"/>
  <c r="K939" i="7"/>
  <c r="K938" i="7"/>
  <c r="K937" i="7"/>
  <c r="K936" i="7"/>
  <c r="K935" i="7"/>
  <c r="K934" i="7"/>
  <c r="K933" i="7"/>
  <c r="K932" i="7"/>
  <c r="K931" i="7"/>
  <c r="K929" i="7"/>
  <c r="K928" i="7"/>
  <c r="K927" i="7"/>
  <c r="K926" i="7"/>
  <c r="K925" i="7"/>
  <c r="K924" i="7"/>
  <c r="K923" i="7"/>
  <c r="K922" i="7"/>
  <c r="K920" i="7"/>
  <c r="K919" i="7"/>
  <c r="K917" i="7"/>
  <c r="K916" i="7"/>
  <c r="K915" i="7"/>
  <c r="K914" i="7"/>
  <c r="K913" i="7"/>
  <c r="K912" i="7"/>
  <c r="K910" i="7"/>
  <c r="K909" i="7"/>
  <c r="K908" i="7"/>
  <c r="K907" i="7"/>
  <c r="K906" i="7"/>
  <c r="K905" i="7"/>
  <c r="K904" i="7"/>
  <c r="K903" i="7"/>
  <c r="K901" i="7"/>
  <c r="K900" i="7"/>
  <c r="K898" i="7"/>
  <c r="K897" i="7"/>
  <c r="K896" i="7"/>
  <c r="K895" i="7"/>
  <c r="K893" i="7"/>
  <c r="K891" i="7"/>
  <c r="K889" i="7"/>
  <c r="K888" i="7"/>
  <c r="K884" i="7"/>
  <c r="K883" i="7"/>
  <c r="K881" i="7"/>
  <c r="K880" i="7"/>
  <c r="K879" i="7"/>
  <c r="K878" i="7"/>
  <c r="K876" i="7"/>
  <c r="K874" i="7"/>
  <c r="K873" i="7"/>
  <c r="K871" i="7"/>
  <c r="K870" i="7"/>
  <c r="K868" i="7"/>
  <c r="K867" i="7"/>
  <c r="K866" i="7"/>
  <c r="K864" i="7"/>
  <c r="K862" i="7"/>
  <c r="K861" i="7"/>
  <c r="K859" i="7"/>
  <c r="K858" i="7"/>
  <c r="K856" i="7"/>
  <c r="K854" i="7"/>
  <c r="K853" i="7"/>
  <c r="K851" i="7"/>
  <c r="K850" i="7"/>
  <c r="K848" i="7"/>
  <c r="K846" i="7"/>
  <c r="K845" i="7"/>
  <c r="K843" i="7"/>
  <c r="K842" i="7"/>
  <c r="K840" i="7"/>
  <c r="K838" i="7"/>
  <c r="K837" i="7"/>
  <c r="K835" i="7"/>
  <c r="K834" i="7"/>
  <c r="K833" i="7"/>
  <c r="K831" i="7"/>
  <c r="K829" i="7"/>
  <c r="K828" i="7"/>
  <c r="K826" i="7"/>
  <c r="K825" i="7"/>
  <c r="K824" i="7"/>
  <c r="K823" i="7"/>
  <c r="K822" i="7"/>
  <c r="K821" i="7"/>
  <c r="K819" i="7"/>
  <c r="K817" i="7"/>
  <c r="S817" i="7" s="1"/>
  <c r="K816" i="7"/>
  <c r="K814" i="7"/>
  <c r="K813" i="7"/>
  <c r="K812" i="7"/>
  <c r="K811" i="7"/>
  <c r="K809" i="7"/>
  <c r="K808" i="7"/>
  <c r="K807" i="7"/>
  <c r="K805" i="7"/>
  <c r="K803" i="7"/>
  <c r="K802" i="7"/>
  <c r="K800" i="7"/>
  <c r="K799" i="7"/>
  <c r="K798" i="7"/>
  <c r="K796" i="7"/>
  <c r="K794" i="7"/>
  <c r="K793" i="7"/>
  <c r="K791" i="7"/>
  <c r="K790" i="7"/>
  <c r="K788" i="7"/>
  <c r="K787" i="7"/>
  <c r="K786" i="7"/>
  <c r="K784" i="7"/>
  <c r="K782" i="7"/>
  <c r="K781" i="7"/>
  <c r="K779" i="7"/>
  <c r="K778" i="7"/>
  <c r="K777" i="7"/>
  <c r="K775" i="7"/>
  <c r="K773" i="7"/>
  <c r="K772" i="7"/>
  <c r="K770" i="7"/>
  <c r="K769" i="7"/>
  <c r="K768" i="7"/>
  <c r="K766" i="7"/>
  <c r="K764" i="7"/>
  <c r="K763" i="7"/>
  <c r="K761" i="7"/>
  <c r="K760" i="7"/>
  <c r="K758" i="7"/>
  <c r="K756" i="7"/>
  <c r="K755" i="7"/>
  <c r="K753" i="7"/>
  <c r="K752" i="7"/>
  <c r="K748" i="7"/>
  <c r="K747" i="7"/>
  <c r="K746" i="7"/>
  <c r="K743" i="7"/>
  <c r="K741" i="7"/>
  <c r="K740" i="7"/>
  <c r="K739" i="7"/>
  <c r="K738" i="7"/>
  <c r="K736" i="7"/>
  <c r="K735" i="7"/>
  <c r="K733" i="7"/>
  <c r="K731" i="7"/>
  <c r="K730" i="7"/>
  <c r="K728" i="7"/>
  <c r="K724" i="7"/>
  <c r="K723" i="7"/>
  <c r="K722" i="7"/>
  <c r="K721" i="7"/>
  <c r="K720" i="7"/>
  <c r="K719" i="7"/>
  <c r="K717" i="7"/>
  <c r="K715" i="7"/>
  <c r="K714" i="7"/>
  <c r="K712" i="7"/>
  <c r="K711" i="7"/>
  <c r="K710" i="7"/>
  <c r="K709" i="7"/>
  <c r="K708" i="7"/>
  <c r="K707" i="7"/>
  <c r="K706" i="7"/>
  <c r="J705" i="7"/>
  <c r="R705" i="7" s="1"/>
  <c r="J716" i="7"/>
  <c r="J713" i="7" s="1"/>
  <c r="R718" i="7"/>
  <c r="J727" i="7"/>
  <c r="J726" i="7" s="1"/>
  <c r="R726" i="7" s="1"/>
  <c r="J732" i="7"/>
  <c r="J742" i="7"/>
  <c r="R742" i="7" s="1"/>
  <c r="J749" i="7"/>
  <c r="J757" i="7"/>
  <c r="J765" i="7"/>
  <c r="J774" i="7"/>
  <c r="J771" i="7" s="1"/>
  <c r="R776" i="7"/>
  <c r="J783" i="7"/>
  <c r="J789" i="7"/>
  <c r="J795" i="7"/>
  <c r="J804" i="7"/>
  <c r="R804" i="7" s="1"/>
  <c r="J810" i="7"/>
  <c r="J818" i="7"/>
  <c r="J830" i="7"/>
  <c r="J827" i="7" s="1"/>
  <c r="R827" i="7" s="1"/>
  <c r="J839" i="7"/>
  <c r="J836" i="7" s="1"/>
  <c r="R841" i="7"/>
  <c r="J847" i="7"/>
  <c r="J855" i="7"/>
  <c r="J863" i="7"/>
  <c r="J869" i="7"/>
  <c r="J875" i="7"/>
  <c r="J882" i="7"/>
  <c r="J890" i="7"/>
  <c r="J894" i="7"/>
  <c r="J902" i="7"/>
  <c r="R902" i="7" s="1"/>
  <c r="J911" i="7"/>
  <c r="J921" i="7"/>
  <c r="J930" i="7"/>
  <c r="J943" i="7"/>
  <c r="R943" i="7" s="1"/>
  <c r="J952" i="7"/>
  <c r="J963" i="7"/>
  <c r="R963" i="7" s="1"/>
  <c r="J972" i="7"/>
  <c r="J979" i="7"/>
  <c r="J985" i="7"/>
  <c r="J994" i="7"/>
  <c r="J1009" i="7"/>
  <c r="J1019" i="7"/>
  <c r="J1030" i="7"/>
  <c r="R1030" i="7" s="1"/>
  <c r="J1041" i="7"/>
  <c r="J1053" i="7"/>
  <c r="J1062" i="7"/>
  <c r="R1064" i="7"/>
  <c r="J1070" i="7"/>
  <c r="R1070" i="7" s="1"/>
  <c r="J1081" i="7"/>
  <c r="J1078" i="7" s="1"/>
  <c r="R1078" i="7" s="1"/>
  <c r="J1091" i="7"/>
  <c r="J1088" i="7" s="1"/>
  <c r="J1098" i="7"/>
  <c r="J1095" i="7" s="1"/>
  <c r="J1106" i="7"/>
  <c r="J1103" i="7" s="1"/>
  <c r="J1114" i="7"/>
  <c r="J1111" i="7" s="1"/>
  <c r="J1122" i="7"/>
  <c r="J1119" i="7" s="1"/>
  <c r="J1129" i="7"/>
  <c r="J1126" i="7" s="1"/>
  <c r="J1137" i="7"/>
  <c r="J1134" i="7" s="1"/>
  <c r="J1145" i="7"/>
  <c r="J1153" i="7"/>
  <c r="J1150" i="7" s="1"/>
  <c r="J1161" i="7"/>
  <c r="J1170" i="7"/>
  <c r="R1170" i="7" s="1"/>
  <c r="J1180" i="7"/>
  <c r="J1177" i="7" s="1"/>
  <c r="J1187" i="7"/>
  <c r="J1184" i="7" s="1"/>
  <c r="R1184" i="7" s="1"/>
  <c r="J1194" i="7"/>
  <c r="J1191" i="7" s="1"/>
  <c r="R1191" i="7" s="1"/>
  <c r="J1201" i="7"/>
  <c r="J1198" i="7" s="1"/>
  <c r="J1208" i="7"/>
  <c r="J1205" i="7" s="1"/>
  <c r="R1205" i="7" s="1"/>
  <c r="J1215" i="7"/>
  <c r="J1212" i="7" s="1"/>
  <c r="R1212" i="7" s="1"/>
  <c r="J1222" i="7"/>
  <c r="J1219" i="7" s="1"/>
  <c r="R1219" i="7" s="1"/>
  <c r="J1229" i="7"/>
  <c r="J1226" i="7" s="1"/>
  <c r="J1236" i="7"/>
  <c r="J1233" i="7" s="1"/>
  <c r="J1244" i="7"/>
  <c r="J1241" i="7" s="1"/>
  <c r="J1251" i="7"/>
  <c r="J1248" i="7" s="1"/>
  <c r="J1258" i="7"/>
  <c r="J1255" i="7" s="1"/>
  <c r="J1265" i="7"/>
  <c r="J1262" i="7" s="1"/>
  <c r="J1272" i="7"/>
  <c r="J1269" i="7" s="1"/>
  <c r="J1280" i="7"/>
  <c r="J1288" i="7"/>
  <c r="J1297" i="7"/>
  <c r="R1304" i="7"/>
  <c r="J1305" i="7"/>
  <c r="J1312" i="7"/>
  <c r="J1314" i="7"/>
  <c r="J1319" i="7"/>
  <c r="J1326" i="7"/>
  <c r="J1334" i="7"/>
  <c r="J1342" i="7"/>
  <c r="J1351" i="7"/>
  <c r="J1360" i="7"/>
  <c r="J1370" i="7"/>
  <c r="J1379" i="7"/>
  <c r="J1386" i="7"/>
  <c r="J1392" i="7"/>
  <c r="R1397" i="7"/>
  <c r="J1399" i="7"/>
  <c r="J1408" i="7"/>
  <c r="J1407" i="7" s="1"/>
  <c r="J1410" i="7"/>
  <c r="J1415" i="7"/>
  <c r="J1412" i="7" s="1"/>
  <c r="J1425" i="7"/>
  <c r="J1422" i="7" s="1"/>
  <c r="K585" i="7"/>
  <c r="K584" i="7"/>
  <c r="K582" i="7"/>
  <c r="K581" i="7"/>
  <c r="K580" i="7"/>
  <c r="K579" i="7"/>
  <c r="K577" i="7"/>
  <c r="K576" i="7"/>
  <c r="K574" i="7"/>
  <c r="K573" i="7"/>
  <c r="K572" i="7"/>
  <c r="K571" i="7"/>
  <c r="K570" i="7"/>
  <c r="K567" i="7"/>
  <c r="J566" i="7"/>
  <c r="J565" i="7" s="1"/>
  <c r="J569" i="7"/>
  <c r="J578" i="7"/>
  <c r="J583" i="7"/>
  <c r="J587" i="7"/>
  <c r="J586" i="7" s="1"/>
  <c r="K554" i="7"/>
  <c r="K553" i="7"/>
  <c r="K551" i="7"/>
  <c r="K550" i="7"/>
  <c r="K549" i="7"/>
  <c r="K547" i="7"/>
  <c r="K542" i="7"/>
  <c r="K539" i="7"/>
  <c r="K538" i="7"/>
  <c r="K536" i="7"/>
  <c r="K533" i="7"/>
  <c r="K532" i="7"/>
  <c r="K530" i="7"/>
  <c r="K529" i="7"/>
  <c r="K528" i="7"/>
  <c r="K527" i="7"/>
  <c r="K525" i="7"/>
  <c r="K524" i="7"/>
  <c r="K522" i="7"/>
  <c r="K521" i="7"/>
  <c r="K520" i="7"/>
  <c r="K518" i="7"/>
  <c r="K515" i="7"/>
  <c r="K514" i="7"/>
  <c r="K513" i="7"/>
  <c r="K511" i="7"/>
  <c r="K509" i="7"/>
  <c r="K508" i="7"/>
  <c r="K507" i="7"/>
  <c r="K506" i="7"/>
  <c r="K505" i="7"/>
  <c r="K503" i="7"/>
  <c r="K502" i="7"/>
  <c r="J501" i="7"/>
  <c r="R504" i="7"/>
  <c r="J510" i="7"/>
  <c r="J512" i="7"/>
  <c r="J517" i="7"/>
  <c r="R517" i="7" s="1"/>
  <c r="J519" i="7"/>
  <c r="J526" i="7"/>
  <c r="J531" i="7"/>
  <c r="J535" i="7"/>
  <c r="J537" i="7"/>
  <c r="J541" i="7"/>
  <c r="J548" i="7"/>
  <c r="R548" i="7" s="1"/>
  <c r="K425" i="7"/>
  <c r="K424" i="7"/>
  <c r="K423" i="7"/>
  <c r="K422" i="7"/>
  <c r="K421" i="7"/>
  <c r="K419" i="7"/>
  <c r="K418" i="7"/>
  <c r="K415" i="7"/>
  <c r="K414" i="7"/>
  <c r="K413" i="7"/>
  <c r="K412" i="7"/>
  <c r="K411" i="7"/>
  <c r="K410" i="7"/>
  <c r="K409" i="7"/>
  <c r="K407" i="7"/>
  <c r="K405" i="7"/>
  <c r="K402" i="7"/>
  <c r="K400" i="7"/>
  <c r="K399" i="7"/>
  <c r="K398" i="7"/>
  <c r="K397" i="7"/>
  <c r="K396" i="7"/>
  <c r="K394" i="7"/>
  <c r="K393" i="7"/>
  <c r="K390" i="7"/>
  <c r="K389" i="7"/>
  <c r="K388" i="7"/>
  <c r="K387" i="7"/>
  <c r="K386" i="7"/>
  <c r="K384" i="7"/>
  <c r="K383" i="7"/>
  <c r="K380" i="7"/>
  <c r="K379" i="7"/>
  <c r="K376" i="7"/>
  <c r="K371" i="7"/>
  <c r="K370" i="7"/>
  <c r="K369" i="7"/>
  <c r="K368" i="7"/>
  <c r="K367" i="7"/>
  <c r="K366" i="7"/>
  <c r="K364" i="7"/>
  <c r="K363" i="7"/>
  <c r="K361" i="7"/>
  <c r="K360" i="7"/>
  <c r="K358" i="7"/>
  <c r="J359" i="7"/>
  <c r="J365" i="7"/>
  <c r="J362" i="7" s="1"/>
  <c r="J375" i="7"/>
  <c r="J372" i="7" s="1"/>
  <c r="R377" i="7"/>
  <c r="J385" i="7"/>
  <c r="J381" i="7" s="1"/>
  <c r="J395" i="7"/>
  <c r="J401" i="7"/>
  <c r="J408" i="7"/>
  <c r="J420" i="7"/>
  <c r="J417" i="7" s="1"/>
  <c r="K295" i="7"/>
  <c r="K294" i="7"/>
  <c r="K291" i="7"/>
  <c r="K290" i="7"/>
  <c r="K289" i="7"/>
  <c r="K288" i="7"/>
  <c r="K286" i="7"/>
  <c r="K285" i="7"/>
  <c r="K284" i="7"/>
  <c r="K281" i="7"/>
  <c r="K280" i="7"/>
  <c r="K277" i="7"/>
  <c r="K276" i="7"/>
  <c r="K274" i="7"/>
  <c r="K271" i="7"/>
  <c r="K270" i="7"/>
  <c r="K269" i="7"/>
  <c r="K265" i="7"/>
  <c r="K264" i="7"/>
  <c r="K262" i="7"/>
  <c r="K260" i="7"/>
  <c r="K258" i="7"/>
  <c r="K257" i="7"/>
  <c r="K256" i="7"/>
  <c r="K254" i="7"/>
  <c r="K253" i="7"/>
  <c r="K251" i="7"/>
  <c r="K250" i="7"/>
  <c r="K249" i="7"/>
  <c r="K247" i="7"/>
  <c r="K246" i="7"/>
  <c r="K245" i="7"/>
  <c r="K242" i="7"/>
  <c r="K241" i="7"/>
  <c r="K238" i="7"/>
  <c r="K236" i="7"/>
  <c r="K235" i="7"/>
  <c r="K232" i="7"/>
  <c r="K231" i="7"/>
  <c r="K229" i="7"/>
  <c r="K228" i="7"/>
  <c r="K225" i="7"/>
  <c r="J220" i="7"/>
  <c r="J219" i="7" s="1"/>
  <c r="R221" i="7"/>
  <c r="J224" i="7"/>
  <c r="J223" i="7" s="1"/>
  <c r="J227" i="7"/>
  <c r="J230" i="7"/>
  <c r="J234" i="7"/>
  <c r="J237" i="7"/>
  <c r="J240" i="7"/>
  <c r="J239" i="7" s="1"/>
  <c r="J244" i="7"/>
  <c r="J248" i="7"/>
  <c r="J255" i="7"/>
  <c r="J252" i="7" s="1"/>
  <c r="R252" i="7" s="1"/>
  <c r="J266" i="7"/>
  <c r="J272" i="7"/>
  <c r="R273" i="7"/>
  <c r="J275" i="7"/>
  <c r="J279" i="7"/>
  <c r="J283" i="7"/>
  <c r="J287" i="7"/>
  <c r="J293" i="7"/>
  <c r="K155" i="7"/>
  <c r="K150" i="7"/>
  <c r="J149" i="7"/>
  <c r="J154" i="7"/>
  <c r="J156" i="7"/>
  <c r="K74" i="7"/>
  <c r="K73" i="7"/>
  <c r="K70" i="7"/>
  <c r="K69" i="7"/>
  <c r="K67" i="7"/>
  <c r="K65" i="7"/>
  <c r="K64" i="7"/>
  <c r="K63" i="7"/>
  <c r="K62" i="7"/>
  <c r="K61" i="7"/>
  <c r="K60" i="7"/>
  <c r="K59" i="7"/>
  <c r="K58" i="7"/>
  <c r="K57" i="7"/>
  <c r="K56" i="7"/>
  <c r="K55" i="7"/>
  <c r="K54" i="7"/>
  <c r="K52" i="7"/>
  <c r="K50" i="7"/>
  <c r="K49" i="7"/>
  <c r="K48" i="7"/>
  <c r="K45" i="7"/>
  <c r="K44" i="7"/>
  <c r="K43" i="7"/>
  <c r="K42" i="7"/>
  <c r="K41" i="7"/>
  <c r="K39" i="7"/>
  <c r="K38" i="7"/>
  <c r="K35" i="7"/>
  <c r="K31" i="7"/>
  <c r="K30" i="7"/>
  <c r="K28" i="7"/>
  <c r="K26" i="7"/>
  <c r="K21" i="7"/>
  <c r="K18" i="7"/>
  <c r="K15" i="7"/>
  <c r="K14" i="7"/>
  <c r="K13" i="7"/>
  <c r="K12" i="7"/>
  <c r="K11" i="7"/>
  <c r="R2048" i="7"/>
  <c r="R2047" i="7"/>
  <c r="R2046" i="7"/>
  <c r="R2045" i="7"/>
  <c r="R2043" i="7"/>
  <c r="R2042" i="7"/>
  <c r="R2039" i="7"/>
  <c r="R2038" i="7"/>
  <c r="R1957" i="7"/>
  <c r="R1956" i="7"/>
  <c r="R1955" i="7"/>
  <c r="R1954" i="7"/>
  <c r="R1953" i="7"/>
  <c r="R1952" i="7"/>
  <c r="R1950" i="7"/>
  <c r="R1949" i="7"/>
  <c r="R1946" i="7"/>
  <c r="R1945" i="7"/>
  <c r="R1944" i="7"/>
  <c r="R1943" i="7"/>
  <c r="R1941" i="7"/>
  <c r="R1940" i="7"/>
  <c r="R1937" i="7"/>
  <c r="R1935" i="7"/>
  <c r="R1932" i="7"/>
  <c r="R1929" i="7"/>
  <c r="R1928" i="7"/>
  <c r="R1927" i="7"/>
  <c r="R1926" i="7"/>
  <c r="R1925" i="7"/>
  <c r="R1923" i="7"/>
  <c r="R1922" i="7"/>
  <c r="R1919" i="7"/>
  <c r="R1916" i="7"/>
  <c r="R1915" i="7"/>
  <c r="R1914" i="7"/>
  <c r="R1913" i="7"/>
  <c r="R1912" i="7"/>
  <c r="R1911" i="7"/>
  <c r="R1910" i="7"/>
  <c r="R1908" i="7"/>
  <c r="R1907" i="7"/>
  <c r="R1905" i="7"/>
  <c r="R1903" i="7"/>
  <c r="R1901" i="7"/>
  <c r="R1899" i="7"/>
  <c r="R1898" i="7"/>
  <c r="R1897" i="7"/>
  <c r="R1896" i="7"/>
  <c r="R1893" i="7"/>
  <c r="R1892" i="7"/>
  <c r="R1891" i="7"/>
  <c r="R1888" i="7"/>
  <c r="R1887" i="7"/>
  <c r="R1886" i="7"/>
  <c r="R1885" i="7"/>
  <c r="R1884" i="7"/>
  <c r="R1883" i="7"/>
  <c r="R1882" i="7"/>
  <c r="R1880" i="7"/>
  <c r="R1879" i="7"/>
  <c r="R1876" i="7"/>
  <c r="R1875" i="7"/>
  <c r="R1874" i="7"/>
  <c r="R1871" i="7"/>
  <c r="R1870" i="7"/>
  <c r="R1869" i="7"/>
  <c r="R1865" i="7"/>
  <c r="R1864" i="7"/>
  <c r="R1863" i="7"/>
  <c r="R1862" i="7"/>
  <c r="R1860" i="7"/>
  <c r="R1859" i="7"/>
  <c r="R1856" i="7"/>
  <c r="R1855" i="7"/>
  <c r="R1854" i="7"/>
  <c r="R1853" i="7"/>
  <c r="R1852" i="7"/>
  <c r="R1851" i="7"/>
  <c r="R1850" i="7"/>
  <c r="R1849" i="7"/>
  <c r="R1847" i="7"/>
  <c r="R1846" i="7"/>
  <c r="R1845" i="7"/>
  <c r="R1842" i="7"/>
  <c r="R1840" i="7"/>
  <c r="R1838" i="7"/>
  <c r="R1837" i="7"/>
  <c r="R1836" i="7"/>
  <c r="R1834" i="7"/>
  <c r="R1833" i="7"/>
  <c r="R1755" i="7"/>
  <c r="R1753" i="7"/>
  <c r="R1752" i="7"/>
  <c r="R1751" i="7"/>
  <c r="R1750" i="7"/>
  <c r="R1749" i="7"/>
  <c r="R1747" i="7"/>
  <c r="R1746" i="7"/>
  <c r="R1740" i="7"/>
  <c r="R1739" i="7"/>
  <c r="R1738" i="7"/>
  <c r="R1736" i="7"/>
  <c r="R1735" i="7"/>
  <c r="R1729" i="7"/>
  <c r="R1728" i="7"/>
  <c r="R1725" i="7"/>
  <c r="R1722" i="7"/>
  <c r="R1714" i="7"/>
  <c r="R1712" i="7"/>
  <c r="R1711" i="7"/>
  <c r="R1710" i="7"/>
  <c r="R1709" i="7"/>
  <c r="R1708" i="7"/>
  <c r="R1707" i="7"/>
  <c r="R1705" i="7"/>
  <c r="R1704" i="7"/>
  <c r="R1702" i="7"/>
  <c r="R1701" i="7"/>
  <c r="R1700" i="7"/>
  <c r="R1699" i="7"/>
  <c r="R1698" i="7"/>
  <c r="R1697" i="7"/>
  <c r="R1696" i="7"/>
  <c r="R1694" i="7"/>
  <c r="R1693" i="7"/>
  <c r="R1691" i="7"/>
  <c r="R1658" i="7"/>
  <c r="R1657" i="7"/>
  <c r="R1654" i="7"/>
  <c r="R1653" i="7"/>
  <c r="R1652" i="7"/>
  <c r="R1651" i="7"/>
  <c r="R1648" i="7"/>
  <c r="R1646" i="7"/>
  <c r="R1644" i="7"/>
  <c r="R1642" i="7"/>
  <c r="R1641" i="7"/>
  <c r="R1640" i="7"/>
  <c r="R1639" i="7"/>
  <c r="R1638" i="7"/>
  <c r="R1637" i="7"/>
  <c r="R1636" i="7"/>
  <c r="R1635" i="7"/>
  <c r="R1634" i="7"/>
  <c r="R1633" i="7"/>
  <c r="R1632" i="7"/>
  <c r="R1631" i="7"/>
  <c r="R1630" i="7"/>
  <c r="R1629" i="7"/>
  <c r="R1626" i="7"/>
  <c r="R1625" i="7"/>
  <c r="R1624" i="7"/>
  <c r="R1623" i="7"/>
  <c r="R1563" i="7"/>
  <c r="R1562" i="7"/>
  <c r="R1561" i="7"/>
  <c r="R1560" i="7"/>
  <c r="R1559" i="7"/>
  <c r="R1557" i="7"/>
  <c r="R1556" i="7"/>
  <c r="R1554" i="7"/>
  <c r="R1553" i="7"/>
  <c r="R1549" i="7"/>
  <c r="R1548" i="7"/>
  <c r="R1547" i="7"/>
  <c r="R1546" i="7"/>
  <c r="R1545" i="7"/>
  <c r="R1544" i="7"/>
  <c r="R1542" i="7"/>
  <c r="R1541" i="7"/>
  <c r="R1539" i="7"/>
  <c r="R1538" i="7"/>
  <c r="R1535" i="7"/>
  <c r="R1531" i="7"/>
  <c r="R1530" i="7"/>
  <c r="R1529" i="7"/>
  <c r="R1528" i="7"/>
  <c r="R1527" i="7"/>
  <c r="R1526" i="7"/>
  <c r="R1524" i="7"/>
  <c r="R1523" i="7"/>
  <c r="R1521" i="7"/>
  <c r="R1520" i="7"/>
  <c r="R1518" i="7"/>
  <c r="R1515" i="7"/>
  <c r="R1512" i="7"/>
  <c r="R1511" i="7"/>
  <c r="R1508" i="7"/>
  <c r="R1506" i="7"/>
  <c r="R1505" i="7"/>
  <c r="R1504" i="7"/>
  <c r="R1503" i="7"/>
  <c r="R1502" i="7"/>
  <c r="R1499" i="7"/>
  <c r="R1498" i="7"/>
  <c r="R1494" i="7"/>
  <c r="R1493" i="7"/>
  <c r="R1492" i="7"/>
  <c r="R1491" i="7"/>
  <c r="R1490" i="7"/>
  <c r="R1489" i="7"/>
  <c r="R1486" i="7"/>
  <c r="R1432" i="7"/>
  <c r="R1431" i="7"/>
  <c r="R1430" i="7"/>
  <c r="R1429" i="7"/>
  <c r="R1428" i="7"/>
  <c r="R1427" i="7"/>
  <c r="R1426" i="7"/>
  <c r="R1424" i="7"/>
  <c r="R1423" i="7"/>
  <c r="R1421" i="7"/>
  <c r="R1420" i="7"/>
  <c r="R1419" i="7"/>
  <c r="R1418" i="7"/>
  <c r="R1417" i="7"/>
  <c r="R1416" i="7"/>
  <c r="R1414" i="7"/>
  <c r="R1413" i="7"/>
  <c r="R1411" i="7"/>
  <c r="R1409" i="7"/>
  <c r="R1405" i="7"/>
  <c r="R1404" i="7"/>
  <c r="R1403" i="7"/>
  <c r="R1402" i="7"/>
  <c r="R1401" i="7"/>
  <c r="R1400" i="7"/>
  <c r="R1398" i="7"/>
  <c r="R1396" i="7"/>
  <c r="R1395" i="7"/>
  <c r="R1394" i="7"/>
  <c r="R1393" i="7"/>
  <c r="R1391" i="7"/>
  <c r="R1390" i="7"/>
  <c r="R1388" i="7"/>
  <c r="R1385" i="7"/>
  <c r="R1384" i="7"/>
  <c r="R1383" i="7"/>
  <c r="R1382" i="7"/>
  <c r="R1381" i="7"/>
  <c r="R1380" i="7"/>
  <c r="R1378" i="7"/>
  <c r="R1377" i="7"/>
  <c r="R1376" i="7"/>
  <c r="R1375" i="7"/>
  <c r="R1374" i="7"/>
  <c r="R1373" i="7"/>
  <c r="R1372" i="7"/>
  <c r="R1371" i="7"/>
  <c r="R1369" i="7"/>
  <c r="R1368" i="7"/>
  <c r="R1366" i="7"/>
  <c r="R1365" i="7"/>
  <c r="R1364" i="7"/>
  <c r="R1363" i="7"/>
  <c r="R1362" i="7"/>
  <c r="R1361" i="7"/>
  <c r="R1359" i="7"/>
  <c r="R1358" i="7"/>
  <c r="R1357" i="7"/>
  <c r="R1356" i="7"/>
  <c r="R1355" i="7"/>
  <c r="R1354" i="7"/>
  <c r="R1353" i="7"/>
  <c r="R1352" i="7"/>
  <c r="R1350" i="7"/>
  <c r="R1349" i="7"/>
  <c r="R1347" i="7"/>
  <c r="R1346" i="7"/>
  <c r="R1345" i="7"/>
  <c r="R1344" i="7"/>
  <c r="R1343" i="7"/>
  <c r="R1341" i="7"/>
  <c r="R1340" i="7"/>
  <c r="R1339" i="7"/>
  <c r="R1338" i="7"/>
  <c r="R1337" i="7"/>
  <c r="R1336" i="7"/>
  <c r="R1335" i="7"/>
  <c r="R1333" i="7"/>
  <c r="R1332" i="7"/>
  <c r="R1330" i="7"/>
  <c r="R1329" i="7"/>
  <c r="R1328" i="7"/>
  <c r="R1327" i="7"/>
  <c r="R1325" i="7"/>
  <c r="R1324" i="7"/>
  <c r="R1323" i="7"/>
  <c r="R1322" i="7"/>
  <c r="R1321" i="7"/>
  <c r="R1320" i="7"/>
  <c r="R1318" i="7"/>
  <c r="R1317" i="7"/>
  <c r="R1315" i="7"/>
  <c r="R1313" i="7"/>
  <c r="R1310" i="7"/>
  <c r="R1309" i="7"/>
  <c r="R1308" i="7"/>
  <c r="R1307" i="7"/>
  <c r="R1306" i="7"/>
  <c r="R1303" i="7"/>
  <c r="R1302" i="7"/>
  <c r="R1301" i="7"/>
  <c r="R1300" i="7"/>
  <c r="R1299" i="7"/>
  <c r="R1298" i="7"/>
  <c r="R1296" i="7"/>
  <c r="R1295" i="7"/>
  <c r="R1293" i="7"/>
  <c r="R1292" i="7"/>
  <c r="R1291" i="7"/>
  <c r="R1290" i="7"/>
  <c r="R1289" i="7"/>
  <c r="R1287" i="7"/>
  <c r="R1286" i="7"/>
  <c r="R1285" i="7"/>
  <c r="R1284" i="7"/>
  <c r="R1283" i="7"/>
  <c r="R1282" i="7"/>
  <c r="R1281" i="7"/>
  <c r="R1279" i="7"/>
  <c r="R1278" i="7"/>
  <c r="R1276" i="7"/>
  <c r="R1275" i="7"/>
  <c r="R1274" i="7"/>
  <c r="R1273" i="7"/>
  <c r="R1271" i="7"/>
  <c r="R1270" i="7"/>
  <c r="R1268" i="7"/>
  <c r="R1267" i="7"/>
  <c r="R1266" i="7"/>
  <c r="R1264" i="7"/>
  <c r="R1263" i="7"/>
  <c r="R1261" i="7"/>
  <c r="R1260" i="7"/>
  <c r="R1259" i="7"/>
  <c r="R1257" i="7"/>
  <c r="R1256" i="7"/>
  <c r="R1254" i="7"/>
  <c r="R1253" i="7"/>
  <c r="R1252" i="7"/>
  <c r="R1250" i="7"/>
  <c r="R1249" i="7"/>
  <c r="R1247" i="7"/>
  <c r="R1246" i="7"/>
  <c r="R1245" i="7"/>
  <c r="R1243" i="7"/>
  <c r="R1242" i="7"/>
  <c r="R1240" i="7"/>
  <c r="R1239" i="7"/>
  <c r="R1238" i="7"/>
  <c r="R1237" i="7"/>
  <c r="R1235" i="7"/>
  <c r="R1234" i="7"/>
  <c r="R1232" i="7"/>
  <c r="R1231" i="7"/>
  <c r="R1230" i="7"/>
  <c r="R1228" i="7"/>
  <c r="R1227" i="7"/>
  <c r="R1225" i="7"/>
  <c r="R1224" i="7"/>
  <c r="R1223" i="7"/>
  <c r="R1221" i="7"/>
  <c r="R1220" i="7"/>
  <c r="R1218" i="7"/>
  <c r="R1217" i="7"/>
  <c r="R1216" i="7"/>
  <c r="R1214" i="7"/>
  <c r="R1213" i="7"/>
  <c r="R1211" i="7"/>
  <c r="R1210" i="7"/>
  <c r="R1209" i="7"/>
  <c r="R1207" i="7"/>
  <c r="R1206" i="7"/>
  <c r="R1204" i="7"/>
  <c r="R1203" i="7"/>
  <c r="R1202" i="7"/>
  <c r="R1200" i="7"/>
  <c r="R1199" i="7"/>
  <c r="R1197" i="7"/>
  <c r="R1196" i="7"/>
  <c r="R1195" i="7"/>
  <c r="R1193" i="7"/>
  <c r="R1192" i="7"/>
  <c r="R1190" i="7"/>
  <c r="R1189" i="7"/>
  <c r="R1188" i="7"/>
  <c r="R1186" i="7"/>
  <c r="R1185" i="7"/>
  <c r="R1183" i="7"/>
  <c r="R1182" i="7"/>
  <c r="R1181" i="7"/>
  <c r="R1179" i="7"/>
  <c r="R1178" i="7"/>
  <c r="R1175" i="7"/>
  <c r="R1174" i="7"/>
  <c r="R1173" i="7"/>
  <c r="R1172" i="7"/>
  <c r="R1171" i="7"/>
  <c r="R1168" i="7"/>
  <c r="R1167" i="7"/>
  <c r="R1166" i="7"/>
  <c r="R1165" i="7"/>
  <c r="R1164" i="7"/>
  <c r="R1163" i="7"/>
  <c r="R1162" i="7"/>
  <c r="R1160" i="7"/>
  <c r="R1159" i="7"/>
  <c r="R1157" i="7"/>
  <c r="R1156" i="7"/>
  <c r="R1155" i="7"/>
  <c r="R1154" i="7"/>
  <c r="R1152" i="7"/>
  <c r="R1151" i="7"/>
  <c r="R1149" i="7"/>
  <c r="R1148" i="7"/>
  <c r="R1147" i="7"/>
  <c r="R1146" i="7"/>
  <c r="R1144" i="7"/>
  <c r="R1143" i="7"/>
  <c r="R1141" i="7"/>
  <c r="R1140" i="7"/>
  <c r="R1139" i="7"/>
  <c r="R1138" i="7"/>
  <c r="R1136" i="7"/>
  <c r="R1135" i="7"/>
  <c r="R1133" i="7"/>
  <c r="R1132" i="7"/>
  <c r="R1131" i="7"/>
  <c r="R1130" i="7"/>
  <c r="R1128" i="7"/>
  <c r="R1127" i="7"/>
  <c r="R1125" i="7"/>
  <c r="R1124" i="7"/>
  <c r="R1123" i="7"/>
  <c r="R1121" i="7"/>
  <c r="R1120" i="7"/>
  <c r="R1118" i="7"/>
  <c r="R1117" i="7"/>
  <c r="R1116" i="7"/>
  <c r="R1115" i="7"/>
  <c r="R1113" i="7"/>
  <c r="R1112" i="7"/>
  <c r="R1110" i="7"/>
  <c r="R1109" i="7"/>
  <c r="R1108" i="7"/>
  <c r="R1107" i="7"/>
  <c r="R1105" i="7"/>
  <c r="R1104" i="7"/>
  <c r="R1102" i="7"/>
  <c r="R1101" i="7"/>
  <c r="R1100" i="7"/>
  <c r="R1099" i="7"/>
  <c r="R1097" i="7"/>
  <c r="R1096" i="7"/>
  <c r="R1094" i="7"/>
  <c r="R1093" i="7"/>
  <c r="R1092" i="7"/>
  <c r="R1090" i="7"/>
  <c r="R1089" i="7"/>
  <c r="R1087" i="7"/>
  <c r="R1086" i="7"/>
  <c r="R1085" i="7"/>
  <c r="R1084" i="7"/>
  <c r="R1083" i="7"/>
  <c r="R1082" i="7"/>
  <c r="R1080" i="7"/>
  <c r="R1079" i="7"/>
  <c r="R1077" i="7"/>
  <c r="R1076" i="7"/>
  <c r="R1075" i="7"/>
  <c r="R1074" i="7"/>
  <c r="R1073" i="7"/>
  <c r="R1072" i="7"/>
  <c r="R1071" i="7"/>
  <c r="R1068" i="7"/>
  <c r="R1067" i="7"/>
  <c r="R1066" i="7"/>
  <c r="R1065" i="7"/>
  <c r="R1063" i="7"/>
  <c r="R1061" i="7"/>
  <c r="R1060" i="7"/>
  <c r="R1059" i="7"/>
  <c r="R1058" i="7"/>
  <c r="R1057" i="7"/>
  <c r="R1056" i="7"/>
  <c r="R1055" i="7"/>
  <c r="R1054" i="7"/>
  <c r="R1052" i="7"/>
  <c r="R1051" i="7"/>
  <c r="R1049" i="7"/>
  <c r="R1048" i="7"/>
  <c r="R1047" i="7"/>
  <c r="R1046" i="7"/>
  <c r="R1045" i="7"/>
  <c r="R1044" i="7"/>
  <c r="R1043" i="7"/>
  <c r="R1042" i="7"/>
  <c r="R1040" i="7"/>
  <c r="R1039" i="7"/>
  <c r="R1038" i="7"/>
  <c r="R1037" i="7"/>
  <c r="R1036" i="7"/>
  <c r="R1035" i="7"/>
  <c r="R1034" i="7"/>
  <c r="R1033" i="7"/>
  <c r="R1032" i="7"/>
  <c r="R1031" i="7"/>
  <c r="R1029" i="7"/>
  <c r="R1028" i="7"/>
  <c r="R1026" i="7"/>
  <c r="R1025" i="7"/>
  <c r="R1024" i="7"/>
  <c r="R1023" i="7"/>
  <c r="R1022" i="7"/>
  <c r="R1021" i="7"/>
  <c r="R1020" i="7"/>
  <c r="R1018" i="7"/>
  <c r="R1017" i="7"/>
  <c r="R1016" i="7"/>
  <c r="R1015" i="7"/>
  <c r="R1014" i="7"/>
  <c r="R1013" i="7"/>
  <c r="R1012" i="7"/>
  <c r="R1011" i="7"/>
  <c r="R1010" i="7"/>
  <c r="R1008" i="7"/>
  <c r="R1007" i="7"/>
  <c r="R1005" i="7"/>
  <c r="R1004" i="7"/>
  <c r="R1001" i="7"/>
  <c r="R1000" i="7"/>
  <c r="R999" i="7"/>
  <c r="R998" i="7"/>
  <c r="R997" i="7"/>
  <c r="R996" i="7"/>
  <c r="R995" i="7"/>
  <c r="R993" i="7"/>
  <c r="R992" i="7"/>
  <c r="R991" i="7"/>
  <c r="R990" i="7"/>
  <c r="R989" i="7"/>
  <c r="R988" i="7"/>
  <c r="R987" i="7"/>
  <c r="R986" i="7"/>
  <c r="R984" i="7"/>
  <c r="R983" i="7"/>
  <c r="R981" i="7"/>
  <c r="R978" i="7"/>
  <c r="R977" i="7"/>
  <c r="R976" i="7"/>
  <c r="R975" i="7"/>
  <c r="R974" i="7"/>
  <c r="R973" i="7"/>
  <c r="R971" i="7"/>
  <c r="R970" i="7"/>
  <c r="R969" i="7"/>
  <c r="R968" i="7"/>
  <c r="R967" i="7"/>
  <c r="R966" i="7"/>
  <c r="R965" i="7"/>
  <c r="R964" i="7"/>
  <c r="R962" i="7"/>
  <c r="R961" i="7"/>
  <c r="R959" i="7"/>
  <c r="R958" i="7"/>
  <c r="R957" i="7"/>
  <c r="R956" i="7"/>
  <c r="R955" i="7"/>
  <c r="R954" i="7"/>
  <c r="R953" i="7"/>
  <c r="R951" i="7"/>
  <c r="R950" i="7"/>
  <c r="R949" i="7"/>
  <c r="R948" i="7"/>
  <c r="R947" i="7"/>
  <c r="R946" i="7"/>
  <c r="R945" i="7"/>
  <c r="R944" i="7"/>
  <c r="R942" i="7"/>
  <c r="R941" i="7"/>
  <c r="R939" i="7"/>
  <c r="R936" i="7"/>
  <c r="R935" i="7"/>
  <c r="R934" i="7"/>
  <c r="R933" i="7"/>
  <c r="R932" i="7"/>
  <c r="R931" i="7"/>
  <c r="R929" i="7"/>
  <c r="R928" i="7"/>
  <c r="R927" i="7"/>
  <c r="R926" i="7"/>
  <c r="R925" i="7"/>
  <c r="R924" i="7"/>
  <c r="R923" i="7"/>
  <c r="R922" i="7"/>
  <c r="R920" i="7"/>
  <c r="R919" i="7"/>
  <c r="R917" i="7"/>
  <c r="R916" i="7"/>
  <c r="R915" i="7"/>
  <c r="R914" i="7"/>
  <c r="R913" i="7"/>
  <c r="R912" i="7"/>
  <c r="R910" i="7"/>
  <c r="R909" i="7"/>
  <c r="R908" i="7"/>
  <c r="R907" i="7"/>
  <c r="R906" i="7"/>
  <c r="R905" i="7"/>
  <c r="R904" i="7"/>
  <c r="R903" i="7"/>
  <c r="R901" i="7"/>
  <c r="R900" i="7"/>
  <c r="R898" i="7"/>
  <c r="R896" i="7"/>
  <c r="R893" i="7"/>
  <c r="R891" i="7"/>
  <c r="R889" i="7"/>
  <c r="R888" i="7"/>
  <c r="R884" i="7"/>
  <c r="R881" i="7"/>
  <c r="R880" i="7"/>
  <c r="R879" i="7"/>
  <c r="R878" i="7"/>
  <c r="R877" i="7"/>
  <c r="R876" i="7"/>
  <c r="R874" i="7"/>
  <c r="R873" i="7"/>
  <c r="R871" i="7"/>
  <c r="R868" i="7"/>
  <c r="R867" i="7"/>
  <c r="R866" i="7"/>
  <c r="R865" i="7"/>
  <c r="R864" i="7"/>
  <c r="R862" i="7"/>
  <c r="R861" i="7"/>
  <c r="R859" i="7"/>
  <c r="R858" i="7"/>
  <c r="R857" i="7"/>
  <c r="R856" i="7"/>
  <c r="R854" i="7"/>
  <c r="R853" i="7"/>
  <c r="R851" i="7"/>
  <c r="R850" i="7"/>
  <c r="R848" i="7"/>
  <c r="R846" i="7"/>
  <c r="R845" i="7"/>
  <c r="R843" i="7"/>
  <c r="R842" i="7"/>
  <c r="R840" i="7"/>
  <c r="R838" i="7"/>
  <c r="R837" i="7"/>
  <c r="R835" i="7"/>
  <c r="R834" i="7"/>
  <c r="R833" i="7"/>
  <c r="R832" i="7"/>
  <c r="R831" i="7"/>
  <c r="R829" i="7"/>
  <c r="R828" i="7"/>
  <c r="R826" i="7"/>
  <c r="R823" i="7"/>
  <c r="R822" i="7"/>
  <c r="R821" i="7"/>
  <c r="R820" i="7"/>
  <c r="R819" i="7"/>
  <c r="R817" i="7"/>
  <c r="R816" i="7"/>
  <c r="R814" i="7"/>
  <c r="R812" i="7"/>
  <c r="R809" i="7"/>
  <c r="R808" i="7"/>
  <c r="R807" i="7"/>
  <c r="R806" i="7"/>
  <c r="R805" i="7"/>
  <c r="R803" i="7"/>
  <c r="R802" i="7"/>
  <c r="R800" i="7"/>
  <c r="R799" i="7"/>
  <c r="R798" i="7"/>
  <c r="R796" i="7"/>
  <c r="R794" i="7"/>
  <c r="R793" i="7"/>
  <c r="R791" i="7"/>
  <c r="R788" i="7"/>
  <c r="R787" i="7"/>
  <c r="R786" i="7"/>
  <c r="R784" i="7"/>
  <c r="R782" i="7"/>
  <c r="R781" i="7"/>
  <c r="R779" i="7"/>
  <c r="R778" i="7"/>
  <c r="R777" i="7"/>
  <c r="R775" i="7"/>
  <c r="R773" i="7"/>
  <c r="R772" i="7"/>
  <c r="R770" i="7"/>
  <c r="R769" i="7"/>
  <c r="R768" i="7"/>
  <c r="R767" i="7"/>
  <c r="R766" i="7"/>
  <c r="R764" i="7"/>
  <c r="R763" i="7"/>
  <c r="R761" i="7"/>
  <c r="R760" i="7"/>
  <c r="R759" i="7"/>
  <c r="R758" i="7"/>
  <c r="R756" i="7"/>
  <c r="R755" i="7"/>
  <c r="R748" i="7"/>
  <c r="R747" i="7"/>
  <c r="R746" i="7"/>
  <c r="R745" i="7"/>
  <c r="R744" i="7"/>
  <c r="R743" i="7"/>
  <c r="R741" i="7"/>
  <c r="R740" i="7"/>
  <c r="R738" i="7"/>
  <c r="R736" i="7"/>
  <c r="R735" i="7"/>
  <c r="R734" i="7"/>
  <c r="R733" i="7"/>
  <c r="R731" i="7"/>
  <c r="R730" i="7"/>
  <c r="R728" i="7"/>
  <c r="R724" i="7"/>
  <c r="R722" i="7"/>
  <c r="R721" i="7"/>
  <c r="R720" i="7"/>
  <c r="R719" i="7"/>
  <c r="R717" i="7"/>
  <c r="R715" i="7"/>
  <c r="R714" i="7"/>
  <c r="R712" i="7"/>
  <c r="R711" i="7"/>
  <c r="R710" i="7"/>
  <c r="R709" i="7"/>
  <c r="R708" i="7"/>
  <c r="R707" i="7"/>
  <c r="R706" i="7"/>
  <c r="R623" i="7"/>
  <c r="R615" i="7"/>
  <c r="R614" i="7"/>
  <c r="R613" i="7"/>
  <c r="R612" i="7"/>
  <c r="R611" i="7"/>
  <c r="R610" i="7"/>
  <c r="R609" i="7"/>
  <c r="R607" i="7"/>
  <c r="R606" i="7"/>
  <c r="R605" i="7"/>
  <c r="R603" i="7"/>
  <c r="R602" i="7"/>
  <c r="R601" i="7"/>
  <c r="R600" i="7"/>
  <c r="R599" i="7"/>
  <c r="R598" i="7"/>
  <c r="R597" i="7"/>
  <c r="R593" i="7"/>
  <c r="R592" i="7"/>
  <c r="R591" i="7"/>
  <c r="R590" i="7"/>
  <c r="R589" i="7"/>
  <c r="R585" i="7"/>
  <c r="R582" i="7"/>
  <c r="R581" i="7"/>
  <c r="R580" i="7"/>
  <c r="R579" i="7"/>
  <c r="R577" i="7"/>
  <c r="R576" i="7"/>
  <c r="R574" i="7"/>
  <c r="R573" i="7"/>
  <c r="R572" i="7"/>
  <c r="R571" i="7"/>
  <c r="R570" i="7"/>
  <c r="R567" i="7"/>
  <c r="R554" i="7"/>
  <c r="R551" i="7"/>
  <c r="R550" i="7"/>
  <c r="R549" i="7"/>
  <c r="R547" i="7"/>
  <c r="R546" i="7"/>
  <c r="R542" i="7"/>
  <c r="R539" i="7"/>
  <c r="R536" i="7"/>
  <c r="R533" i="7"/>
  <c r="R530" i="7"/>
  <c r="R529" i="7"/>
  <c r="R528" i="7"/>
  <c r="R527" i="7"/>
  <c r="R525" i="7"/>
  <c r="R524" i="7"/>
  <c r="R522" i="7"/>
  <c r="R521" i="7"/>
  <c r="R518" i="7"/>
  <c r="R515" i="7"/>
  <c r="R514" i="7"/>
  <c r="R511" i="7"/>
  <c r="R509" i="7"/>
  <c r="R508" i="7"/>
  <c r="R507" i="7"/>
  <c r="R506" i="7"/>
  <c r="R505" i="7"/>
  <c r="R503" i="7"/>
  <c r="R502" i="7"/>
  <c r="R500" i="7"/>
  <c r="R499" i="7"/>
  <c r="R425" i="7"/>
  <c r="R424" i="7"/>
  <c r="R423" i="7"/>
  <c r="R422" i="7"/>
  <c r="R421" i="7"/>
  <c r="R419" i="7"/>
  <c r="R418" i="7"/>
  <c r="R415" i="7"/>
  <c r="R414" i="7"/>
  <c r="R413" i="7"/>
  <c r="R411" i="7"/>
  <c r="R410" i="7"/>
  <c r="R407" i="7"/>
  <c r="R405" i="7"/>
  <c r="R402" i="7"/>
  <c r="R400" i="7"/>
  <c r="R399" i="7"/>
  <c r="R398" i="7"/>
  <c r="R397" i="7"/>
  <c r="R396" i="7"/>
  <c r="R394" i="7"/>
  <c r="R393" i="7"/>
  <c r="R390" i="7"/>
  <c r="R389" i="7"/>
  <c r="R388" i="7"/>
  <c r="R387" i="7"/>
  <c r="R386" i="7"/>
  <c r="R384" i="7"/>
  <c r="R383" i="7"/>
  <c r="R380" i="7"/>
  <c r="R379" i="7"/>
  <c r="R378" i="7"/>
  <c r="R376" i="7"/>
  <c r="R374" i="7"/>
  <c r="R373" i="7"/>
  <c r="R371" i="7"/>
  <c r="R370" i="7"/>
  <c r="R369" i="7"/>
  <c r="R368" i="7"/>
  <c r="R367" i="7"/>
  <c r="R366" i="7"/>
  <c r="R364" i="7"/>
  <c r="R363" i="7"/>
  <c r="R361" i="7"/>
  <c r="R360" i="7"/>
  <c r="R358" i="7"/>
  <c r="R295" i="7"/>
  <c r="R294" i="7"/>
  <c r="R291" i="7"/>
  <c r="R289" i="7"/>
  <c r="R286" i="7"/>
  <c r="R285" i="7"/>
  <c r="R284" i="7"/>
  <c r="R281" i="7"/>
  <c r="R280" i="7"/>
  <c r="R277" i="7"/>
  <c r="R274" i="7"/>
  <c r="R271" i="7"/>
  <c r="R270" i="7"/>
  <c r="R269" i="7"/>
  <c r="R268" i="7"/>
  <c r="R267" i="7"/>
  <c r="R265" i="7"/>
  <c r="R264" i="7"/>
  <c r="R262" i="7"/>
  <c r="R261" i="7"/>
  <c r="R260" i="7"/>
  <c r="R259" i="7"/>
  <c r="R258" i="7"/>
  <c r="R257" i="7"/>
  <c r="R256" i="7"/>
  <c r="R254" i="7"/>
  <c r="R253" i="7"/>
  <c r="R251" i="7"/>
  <c r="R250" i="7"/>
  <c r="R247" i="7"/>
  <c r="R246" i="7"/>
  <c r="R245" i="7"/>
  <c r="R242" i="7"/>
  <c r="R241" i="7"/>
  <c r="R236" i="7"/>
  <c r="R235" i="7"/>
  <c r="R232" i="7"/>
  <c r="R231" i="7"/>
  <c r="R229" i="7"/>
  <c r="R228" i="7"/>
  <c r="R225" i="7"/>
  <c r="R155" i="7"/>
  <c r="R152" i="7"/>
  <c r="R151" i="7"/>
  <c r="R150" i="7"/>
  <c r="R74" i="7"/>
  <c r="R73" i="7"/>
  <c r="R71" i="7"/>
  <c r="R70" i="7"/>
  <c r="R69" i="7"/>
  <c r="R67" i="7"/>
  <c r="R62" i="7"/>
  <c r="R61" i="7"/>
  <c r="R60" i="7"/>
  <c r="R59" i="7"/>
  <c r="R58" i="7"/>
  <c r="R57" i="7"/>
  <c r="R55" i="7"/>
  <c r="R52" i="7"/>
  <c r="R51" i="7"/>
  <c r="R50" i="7"/>
  <c r="R49" i="7"/>
  <c r="R48" i="7"/>
  <c r="R45" i="7"/>
  <c r="R44" i="7"/>
  <c r="R42" i="7"/>
  <c r="R39" i="7"/>
  <c r="R38" i="7"/>
  <c r="R37" i="7"/>
  <c r="R35" i="7"/>
  <c r="R33" i="7"/>
  <c r="R31" i="7"/>
  <c r="R30" i="7"/>
  <c r="R28" i="7"/>
  <c r="R26" i="7"/>
  <c r="R21" i="7"/>
  <c r="R18" i="7"/>
  <c r="R15" i="7"/>
  <c r="R14" i="7"/>
  <c r="R13" i="7"/>
  <c r="R12" i="7"/>
  <c r="R11" i="7"/>
  <c r="J10" i="7"/>
  <c r="J17" i="7"/>
  <c r="J16" i="7" s="1"/>
  <c r="J20" i="7"/>
  <c r="J19" i="7" s="1"/>
  <c r="J25" i="7"/>
  <c r="J24" i="7" s="1"/>
  <c r="J23" i="7" s="1"/>
  <c r="J22" i="7" s="1"/>
  <c r="J29" i="7"/>
  <c r="J36" i="7"/>
  <c r="J34" i="7" s="1"/>
  <c r="J32" i="7" s="1"/>
  <c r="J40" i="7"/>
  <c r="J47" i="7"/>
  <c r="J53" i="7"/>
  <c r="J68" i="7"/>
  <c r="J66" i="7" s="1"/>
  <c r="J72" i="7"/>
  <c r="Q2048" i="7"/>
  <c r="Q2047" i="7"/>
  <c r="Q2046" i="7"/>
  <c r="Q2045" i="7"/>
  <c r="I2044" i="7"/>
  <c r="I2041" i="7" s="1"/>
  <c r="Q2043" i="7"/>
  <c r="Q2042" i="7"/>
  <c r="M2041" i="7"/>
  <c r="M2040" i="7" s="1"/>
  <c r="Q2039" i="7"/>
  <c r="Q2038" i="7"/>
  <c r="M2037" i="7"/>
  <c r="I2037" i="7"/>
  <c r="I2036" i="7" s="1"/>
  <c r="B2034" i="7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2048" i="7" s="1"/>
  <c r="Q1957" i="7"/>
  <c r="Q1956" i="7"/>
  <c r="Q1955" i="7"/>
  <c r="Q1954" i="7"/>
  <c r="Q1953" i="7"/>
  <c r="Q1952" i="7"/>
  <c r="M1951" i="7"/>
  <c r="I1951" i="7"/>
  <c r="Q1950" i="7"/>
  <c r="Q1949" i="7"/>
  <c r="M1947" i="7"/>
  <c r="Q1946" i="7"/>
  <c r="Q1945" i="7"/>
  <c r="Q1944" i="7"/>
  <c r="Q1943" i="7"/>
  <c r="I1942" i="7"/>
  <c r="Q1941" i="7"/>
  <c r="Q1940" i="7"/>
  <c r="M1939" i="7"/>
  <c r="I1939" i="7"/>
  <c r="I1938" i="7" s="1"/>
  <c r="Q1937" i="7"/>
  <c r="M1936" i="7"/>
  <c r="I1936" i="7"/>
  <c r="Q1935" i="7"/>
  <c r="M1934" i="7"/>
  <c r="I1934" i="7"/>
  <c r="Q1932" i="7"/>
  <c r="M1931" i="7"/>
  <c r="I1931" i="7"/>
  <c r="Q1929" i="7"/>
  <c r="Q1928" i="7"/>
  <c r="Q1927" i="7"/>
  <c r="Q1926" i="7"/>
  <c r="Q1925" i="7"/>
  <c r="M1924" i="7"/>
  <c r="I1924" i="7"/>
  <c r="I1921" i="7" s="1"/>
  <c r="Q1923" i="7"/>
  <c r="Q1922" i="7"/>
  <c r="Q1919" i="7"/>
  <c r="M1918" i="7"/>
  <c r="I1918" i="7"/>
  <c r="K1918" i="7" s="1"/>
  <c r="Q1916" i="7"/>
  <c r="I1915" i="7"/>
  <c r="Q1914" i="7"/>
  <c r="Q1913" i="7"/>
  <c r="Q1912" i="7"/>
  <c r="Q1911" i="7"/>
  <c r="Q1910" i="7"/>
  <c r="M1909" i="7"/>
  <c r="I1908" i="7"/>
  <c r="K1908" i="7" s="1"/>
  <c r="I1907" i="7"/>
  <c r="Q1905" i="7"/>
  <c r="I1904" i="7"/>
  <c r="Q1903" i="7"/>
  <c r="M1902" i="7"/>
  <c r="I1902" i="7"/>
  <c r="Q1901" i="7"/>
  <c r="Q1899" i="7"/>
  <c r="Q1898" i="7"/>
  <c r="Q1897" i="7"/>
  <c r="Q1896" i="7"/>
  <c r="M1895" i="7"/>
  <c r="I1895" i="7"/>
  <c r="I1894" i="7" s="1"/>
  <c r="Q1893" i="7"/>
  <c r="Q1892" i="7"/>
  <c r="Q1891" i="7"/>
  <c r="M1890" i="7"/>
  <c r="I1890" i="7"/>
  <c r="Q1888" i="7"/>
  <c r="I1887" i="7"/>
  <c r="Q1886" i="7"/>
  <c r="Q1885" i="7"/>
  <c r="Q1884" i="7"/>
  <c r="I1883" i="7"/>
  <c r="K1883" i="7" s="1"/>
  <c r="Q1882" i="7"/>
  <c r="M1881" i="7"/>
  <c r="Q1880" i="7"/>
  <c r="I1879" i="7"/>
  <c r="Q1876" i="7"/>
  <c r="Q1875" i="7"/>
  <c r="Q1874" i="7"/>
  <c r="I1873" i="7"/>
  <c r="Q1871" i="7"/>
  <c r="Q1870" i="7"/>
  <c r="Q1869" i="7"/>
  <c r="M1868" i="7"/>
  <c r="I1868" i="7"/>
  <c r="Q1865" i="7"/>
  <c r="Q1864" i="7"/>
  <c r="Q1863" i="7"/>
  <c r="Q1862" i="7"/>
  <c r="M1861" i="7"/>
  <c r="I1861" i="7"/>
  <c r="Q1860" i="7"/>
  <c r="Q1859" i="7"/>
  <c r="Q1856" i="7"/>
  <c r="Q1855" i="7"/>
  <c r="Q1854" i="7"/>
  <c r="Q1853" i="7"/>
  <c r="Q1852" i="7"/>
  <c r="Q1851" i="7"/>
  <c r="Q1850" i="7"/>
  <c r="Q1849" i="7"/>
  <c r="I1848" i="7"/>
  <c r="Q1848" i="7" s="1"/>
  <c r="Q1847" i="7"/>
  <c r="Q1846" i="7"/>
  <c r="Q1845" i="7"/>
  <c r="Q1842" i="7"/>
  <c r="M1841" i="7"/>
  <c r="I1841" i="7"/>
  <c r="Q1840" i="7"/>
  <c r="I1839" i="7"/>
  <c r="Q1838" i="7"/>
  <c r="Q1837" i="7"/>
  <c r="Q1836" i="7"/>
  <c r="M1835" i="7"/>
  <c r="Q1834" i="7"/>
  <c r="Q1833" i="7"/>
  <c r="B1830" i="7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B1894" i="7" s="1"/>
  <c r="B1895" i="7" s="1"/>
  <c r="B1896" i="7" s="1"/>
  <c r="B1897" i="7" s="1"/>
  <c r="B1898" i="7" s="1"/>
  <c r="B1899" i="7" s="1"/>
  <c r="B1900" i="7" s="1"/>
  <c r="B1901" i="7" s="1"/>
  <c r="B1902" i="7" s="1"/>
  <c r="B1903" i="7" s="1"/>
  <c r="B1904" i="7" s="1"/>
  <c r="B1905" i="7" s="1"/>
  <c r="B1906" i="7" s="1"/>
  <c r="B1907" i="7" s="1"/>
  <c r="B1908" i="7" s="1"/>
  <c r="B1909" i="7" s="1"/>
  <c r="B1910" i="7" s="1"/>
  <c r="B1911" i="7" s="1"/>
  <c r="B1912" i="7" s="1"/>
  <c r="B1913" i="7" s="1"/>
  <c r="B1914" i="7" s="1"/>
  <c r="B1915" i="7" s="1"/>
  <c r="B1916" i="7" s="1"/>
  <c r="B1917" i="7" s="1"/>
  <c r="B1918" i="7" s="1"/>
  <c r="B1919" i="7" s="1"/>
  <c r="B1920" i="7" s="1"/>
  <c r="B1921" i="7" s="1"/>
  <c r="B1922" i="7" s="1"/>
  <c r="B1923" i="7" s="1"/>
  <c r="B1924" i="7" s="1"/>
  <c r="B1925" i="7" s="1"/>
  <c r="B1926" i="7" s="1"/>
  <c r="B1927" i="7" s="1"/>
  <c r="B1928" i="7" s="1"/>
  <c r="B1929" i="7" s="1"/>
  <c r="B1930" i="7" s="1"/>
  <c r="B1931" i="7" s="1"/>
  <c r="B1932" i="7" s="1"/>
  <c r="B1933" i="7" s="1"/>
  <c r="B1934" i="7" s="1"/>
  <c r="B1935" i="7" s="1"/>
  <c r="B1936" i="7" s="1"/>
  <c r="B1937" i="7" s="1"/>
  <c r="B1938" i="7" s="1"/>
  <c r="B1939" i="7" s="1"/>
  <c r="B1940" i="7" s="1"/>
  <c r="B1941" i="7" s="1"/>
  <c r="B1942" i="7" s="1"/>
  <c r="B1943" i="7" s="1"/>
  <c r="B1944" i="7" s="1"/>
  <c r="B1945" i="7" s="1"/>
  <c r="B1946" i="7" s="1"/>
  <c r="B1947" i="7" s="1"/>
  <c r="B1948" i="7" s="1"/>
  <c r="B1949" i="7" s="1"/>
  <c r="B1950" i="7" s="1"/>
  <c r="B1951" i="7" s="1"/>
  <c r="B1952" i="7" s="1"/>
  <c r="B1953" i="7" s="1"/>
  <c r="B1954" i="7" s="1"/>
  <c r="B1955" i="7" s="1"/>
  <c r="B1956" i="7" s="1"/>
  <c r="B1957" i="7" s="1"/>
  <c r="Q1755" i="7"/>
  <c r="I1754" i="7"/>
  <c r="K1754" i="7" s="1"/>
  <c r="Q1753" i="7"/>
  <c r="Q1752" i="7"/>
  <c r="Q1751" i="7"/>
  <c r="Q1750" i="7"/>
  <c r="Q1749" i="7"/>
  <c r="M1748" i="7"/>
  <c r="Q1747" i="7"/>
  <c r="Q1746" i="7"/>
  <c r="M1744" i="7"/>
  <c r="Q1740" i="7"/>
  <c r="Q1739" i="7"/>
  <c r="Q1738" i="7"/>
  <c r="M1737" i="7"/>
  <c r="I1737" i="7"/>
  <c r="Q1736" i="7"/>
  <c r="Q1735" i="7"/>
  <c r="M1731" i="7"/>
  <c r="I1730" i="7"/>
  <c r="I1729" i="7"/>
  <c r="Q1728" i="7"/>
  <c r="M1727" i="7"/>
  <c r="Q1725" i="7"/>
  <c r="M1724" i="7"/>
  <c r="Q1722" i="7"/>
  <c r="M1721" i="7"/>
  <c r="I1721" i="7"/>
  <c r="I1720" i="7" s="1"/>
  <c r="I1719" i="7"/>
  <c r="M1718" i="7"/>
  <c r="Q1714" i="7"/>
  <c r="Q1712" i="7"/>
  <c r="Q1711" i="7"/>
  <c r="Q1710" i="7"/>
  <c r="Q1709" i="7"/>
  <c r="Q1708" i="7"/>
  <c r="Q1707" i="7"/>
  <c r="M1706" i="7"/>
  <c r="I1706" i="7"/>
  <c r="Q1705" i="7"/>
  <c r="Q1704" i="7"/>
  <c r="Q1702" i="7"/>
  <c r="Q1701" i="7"/>
  <c r="Q1700" i="7"/>
  <c r="Q1699" i="7"/>
  <c r="Q1698" i="7"/>
  <c r="Q1697" i="7"/>
  <c r="Q1696" i="7"/>
  <c r="M1695" i="7"/>
  <c r="I1695" i="7"/>
  <c r="Q1694" i="7"/>
  <c r="Q1693" i="7"/>
  <c r="Q1691" i="7"/>
  <c r="I1690" i="7"/>
  <c r="M1689" i="7"/>
  <c r="B1688" i="7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B1724" i="7" s="1"/>
  <c r="B1725" i="7" s="1"/>
  <c r="B1726" i="7" s="1"/>
  <c r="B1727" i="7" s="1"/>
  <c r="Q1658" i="7"/>
  <c r="Q1657" i="7"/>
  <c r="M1656" i="7"/>
  <c r="I1656" i="7"/>
  <c r="Q1654" i="7"/>
  <c r="Q1653" i="7"/>
  <c r="Q1652" i="7"/>
  <c r="Q1651" i="7"/>
  <c r="M1650" i="7"/>
  <c r="I1650" i="7"/>
  <c r="I1649" i="7" s="1"/>
  <c r="I1648" i="7"/>
  <c r="Q1648" i="7" s="1"/>
  <c r="I1647" i="7"/>
  <c r="Q1646" i="7"/>
  <c r="Q1644" i="7"/>
  <c r="Q1642" i="7"/>
  <c r="Q1641" i="7"/>
  <c r="Q1640" i="7"/>
  <c r="Q1639" i="7"/>
  <c r="Q1638" i="7"/>
  <c r="Q1637" i="7"/>
  <c r="Q1636" i="7"/>
  <c r="Q1635" i="7"/>
  <c r="Q1634" i="7"/>
  <c r="Q1633" i="7"/>
  <c r="Q1632" i="7"/>
  <c r="Q1631" i="7"/>
  <c r="I1630" i="7"/>
  <c r="Q1629" i="7"/>
  <c r="M1628" i="7"/>
  <c r="Q1626" i="7"/>
  <c r="Q1625" i="7"/>
  <c r="Q1624" i="7"/>
  <c r="I1623" i="7"/>
  <c r="I1622" i="7" s="1"/>
  <c r="M1621" i="7"/>
  <c r="B1620" i="7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B1654" i="7" s="1"/>
  <c r="B1655" i="7" s="1"/>
  <c r="B1656" i="7" s="1"/>
  <c r="B1657" i="7" s="1"/>
  <c r="B1658" i="7" s="1"/>
  <c r="Q1563" i="7"/>
  <c r="Q1562" i="7"/>
  <c r="Q1561" i="7"/>
  <c r="Q1560" i="7"/>
  <c r="Q1559" i="7"/>
  <c r="M1558" i="7"/>
  <c r="M1555" i="7" s="1"/>
  <c r="I1558" i="7"/>
  <c r="Q1557" i="7"/>
  <c r="Q1556" i="7"/>
  <c r="Q1554" i="7"/>
  <c r="Q1553" i="7"/>
  <c r="M1552" i="7"/>
  <c r="Q1549" i="7"/>
  <c r="Q1548" i="7"/>
  <c r="I1547" i="7"/>
  <c r="Q1546" i="7"/>
  <c r="Q1545" i="7"/>
  <c r="Q1544" i="7"/>
  <c r="Q1542" i="7"/>
  <c r="Q1541" i="7"/>
  <c r="Q1539" i="7"/>
  <c r="Q1538" i="7"/>
  <c r="M1537" i="7"/>
  <c r="Q1537" i="7" s="1"/>
  <c r="Q1535" i="7"/>
  <c r="M1533" i="7"/>
  <c r="I1533" i="7"/>
  <c r="Q1531" i="7"/>
  <c r="I1530" i="7"/>
  <c r="Q1529" i="7"/>
  <c r="Q1528" i="7"/>
  <c r="Q1527" i="7"/>
  <c r="Q1526" i="7"/>
  <c r="M1525" i="7"/>
  <c r="Q1524" i="7"/>
  <c r="Q1523" i="7"/>
  <c r="M1521" i="7"/>
  <c r="O1521" i="7" s="1"/>
  <c r="Q1520" i="7"/>
  <c r="Q1518" i="7"/>
  <c r="M1517" i="7"/>
  <c r="Q1515" i="7"/>
  <c r="M1514" i="7"/>
  <c r="I1514" i="7"/>
  <c r="Q1512" i="7"/>
  <c r="Q1511" i="7"/>
  <c r="M1510" i="7"/>
  <c r="I1509" i="7"/>
  <c r="Q1508" i="7"/>
  <c r="M1507" i="7"/>
  <c r="I1507" i="7"/>
  <c r="Q1506" i="7"/>
  <c r="Q1505" i="7"/>
  <c r="Q1504" i="7"/>
  <c r="Q1503" i="7"/>
  <c r="I1502" i="7"/>
  <c r="K1502" i="7" s="1"/>
  <c r="M1501" i="7"/>
  <c r="Q1499" i="7"/>
  <c r="Q1498" i="7"/>
  <c r="I1497" i="7"/>
  <c r="M1496" i="7"/>
  <c r="Q1494" i="7"/>
  <c r="Q1493" i="7"/>
  <c r="Q1492" i="7"/>
  <c r="Q1491" i="7"/>
  <c r="Q1490" i="7"/>
  <c r="Q1489" i="7"/>
  <c r="M1488" i="7"/>
  <c r="I1488" i="7"/>
  <c r="Q1486" i="7"/>
  <c r="I1485" i="7"/>
  <c r="M1484" i="7"/>
  <c r="B1483" i="7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Q1432" i="7"/>
  <c r="Q1431" i="7"/>
  <c r="Q1430" i="7"/>
  <c r="Q1429" i="7"/>
  <c r="Q1428" i="7"/>
  <c r="I1427" i="7"/>
  <c r="K1427" i="7" s="1"/>
  <c r="Q1426" i="7"/>
  <c r="M1425" i="7"/>
  <c r="Q1424" i="7"/>
  <c r="Q1423" i="7"/>
  <c r="Q1421" i="7"/>
  <c r="Q1420" i="7"/>
  <c r="Q1419" i="7"/>
  <c r="I1418" i="7"/>
  <c r="I1415" i="7" s="1"/>
  <c r="Q1417" i="7"/>
  <c r="Q1416" i="7"/>
  <c r="M1415" i="7"/>
  <c r="Q1414" i="7"/>
  <c r="Q1413" i="7"/>
  <c r="Q1411" i="7"/>
  <c r="M1410" i="7"/>
  <c r="I1410" i="7"/>
  <c r="Q1409" i="7"/>
  <c r="M1408" i="7"/>
  <c r="M1407" i="7" s="1"/>
  <c r="I1408" i="7"/>
  <c r="Q1405" i="7"/>
  <c r="Q1404" i="7"/>
  <c r="Q1403" i="7"/>
  <c r="Q1402" i="7"/>
  <c r="Q1401" i="7"/>
  <c r="Q1400" i="7"/>
  <c r="M1399" i="7"/>
  <c r="I1399" i="7"/>
  <c r="I1398" i="7"/>
  <c r="I1397" i="7"/>
  <c r="K1397" i="7" s="1"/>
  <c r="Q1396" i="7"/>
  <c r="Q1395" i="7"/>
  <c r="Q1394" i="7"/>
  <c r="Q1393" i="7"/>
  <c r="M1392" i="7"/>
  <c r="I1392" i="7"/>
  <c r="I1391" i="7"/>
  <c r="K1391" i="7" s="1"/>
  <c r="I1390" i="7"/>
  <c r="K1390" i="7" s="1"/>
  <c r="Q1388" i="7"/>
  <c r="M1387" i="7"/>
  <c r="M1386" i="7" s="1"/>
  <c r="I1386" i="7"/>
  <c r="Q1385" i="7"/>
  <c r="Q1384" i="7"/>
  <c r="Q1383" i="7"/>
  <c r="Q1382" i="7"/>
  <c r="Q1381" i="7"/>
  <c r="Q1380" i="7"/>
  <c r="M1379" i="7"/>
  <c r="I1379" i="7"/>
  <c r="Q1378" i="7"/>
  <c r="Q1377" i="7"/>
  <c r="Q1376" i="7"/>
  <c r="Q1375" i="7"/>
  <c r="Q1374" i="7"/>
  <c r="Q1373" i="7"/>
  <c r="Q1372" i="7"/>
  <c r="Q1371" i="7"/>
  <c r="M1370" i="7"/>
  <c r="I1370" i="7"/>
  <c r="Q1369" i="7"/>
  <c r="Q1368" i="7"/>
  <c r="Q1366" i="7"/>
  <c r="Q1365" i="7"/>
  <c r="Q1364" i="7"/>
  <c r="Q1363" i="7"/>
  <c r="Q1362" i="7"/>
  <c r="Q1361" i="7"/>
  <c r="M1360" i="7"/>
  <c r="I1360" i="7"/>
  <c r="I1359" i="7"/>
  <c r="K1359" i="7" s="1"/>
  <c r="I1358" i="7"/>
  <c r="Q1358" i="7" s="1"/>
  <c r="Q1357" i="7"/>
  <c r="Q1356" i="7"/>
  <c r="Q1355" i="7"/>
  <c r="Q1354" i="7"/>
  <c r="Q1353" i="7"/>
  <c r="Q1352" i="7"/>
  <c r="M1351" i="7"/>
  <c r="I1351" i="7"/>
  <c r="Q1350" i="7"/>
  <c r="Q1349" i="7"/>
  <c r="Q1347" i="7"/>
  <c r="Q1346" i="7"/>
  <c r="Q1345" i="7"/>
  <c r="Q1344" i="7"/>
  <c r="Q1343" i="7"/>
  <c r="M1342" i="7"/>
  <c r="I1342" i="7"/>
  <c r="Q1341" i="7"/>
  <c r="Q1340" i="7"/>
  <c r="Q1339" i="7"/>
  <c r="Q1338" i="7"/>
  <c r="Q1337" i="7"/>
  <c r="Q1336" i="7"/>
  <c r="Q1335" i="7"/>
  <c r="M1334" i="7"/>
  <c r="I1334" i="7"/>
  <c r="Q1333" i="7"/>
  <c r="Q1332" i="7"/>
  <c r="Q1330" i="7"/>
  <c r="Q1329" i="7"/>
  <c r="Q1328" i="7"/>
  <c r="Q1327" i="7"/>
  <c r="M1326" i="7"/>
  <c r="I1326" i="7"/>
  <c r="Q1325" i="7"/>
  <c r="Q1324" i="7"/>
  <c r="Q1323" i="7"/>
  <c r="Q1322" i="7"/>
  <c r="Q1321" i="7"/>
  <c r="Q1320" i="7"/>
  <c r="M1319" i="7"/>
  <c r="I1319" i="7"/>
  <c r="I1316" i="7" s="1"/>
  <c r="Q1318" i="7"/>
  <c r="Q1317" i="7"/>
  <c r="Q1315" i="7"/>
  <c r="M1314" i="7"/>
  <c r="I1314" i="7"/>
  <c r="Q1313" i="7"/>
  <c r="M1312" i="7"/>
  <c r="I1312" i="7"/>
  <c r="Q1310" i="7"/>
  <c r="Q1309" i="7"/>
  <c r="Q1308" i="7"/>
  <c r="Q1307" i="7"/>
  <c r="Q1306" i="7"/>
  <c r="M1305" i="7"/>
  <c r="I1305" i="7"/>
  <c r="I1304" i="7"/>
  <c r="I1303" i="7"/>
  <c r="Q1302" i="7"/>
  <c r="Q1301" i="7"/>
  <c r="Q1300" i="7"/>
  <c r="Q1299" i="7"/>
  <c r="Q1298" i="7"/>
  <c r="M1297" i="7"/>
  <c r="I1297" i="7"/>
  <c r="I1296" i="7"/>
  <c r="K1296" i="7" s="1"/>
  <c r="I1295" i="7"/>
  <c r="Q1293" i="7"/>
  <c r="Q1292" i="7"/>
  <c r="Q1291" i="7"/>
  <c r="Q1290" i="7"/>
  <c r="Q1289" i="7"/>
  <c r="M1288" i="7"/>
  <c r="I1288" i="7"/>
  <c r="Q1287" i="7"/>
  <c r="Q1286" i="7"/>
  <c r="Q1285" i="7"/>
  <c r="Q1284" i="7"/>
  <c r="Q1283" i="7"/>
  <c r="Q1282" i="7"/>
  <c r="Q1281" i="7"/>
  <c r="M1280" i="7"/>
  <c r="I1280" i="7"/>
  <c r="Q1279" i="7"/>
  <c r="Q1278" i="7"/>
  <c r="Q1276" i="7"/>
  <c r="Q1275" i="7"/>
  <c r="Q1274" i="7"/>
  <c r="Q1273" i="7"/>
  <c r="M1272" i="7"/>
  <c r="I1272" i="7"/>
  <c r="I1269" i="7" s="1"/>
  <c r="Q1271" i="7"/>
  <c r="Q1270" i="7"/>
  <c r="Q1268" i="7"/>
  <c r="Q1267" i="7"/>
  <c r="Q1266" i="7"/>
  <c r="M1265" i="7"/>
  <c r="I1265" i="7"/>
  <c r="Q1264" i="7"/>
  <c r="Q1263" i="7"/>
  <c r="Q1261" i="7"/>
  <c r="Q1260" i="7"/>
  <c r="Q1259" i="7"/>
  <c r="M1258" i="7"/>
  <c r="M1255" i="7" s="1"/>
  <c r="I1258" i="7"/>
  <c r="I1255" i="7" s="1"/>
  <c r="Q1257" i="7"/>
  <c r="Q1256" i="7"/>
  <c r="Q1254" i="7"/>
  <c r="Q1253" i="7"/>
  <c r="Q1252" i="7"/>
  <c r="M1251" i="7"/>
  <c r="M1248" i="7" s="1"/>
  <c r="I1251" i="7"/>
  <c r="Q1250" i="7"/>
  <c r="Q1249" i="7"/>
  <c r="Q1247" i="7"/>
  <c r="Q1246" i="7"/>
  <c r="Q1245" i="7"/>
  <c r="M1244" i="7"/>
  <c r="M1241" i="7" s="1"/>
  <c r="I1244" i="7"/>
  <c r="Q1243" i="7"/>
  <c r="Q1242" i="7"/>
  <c r="Q1240" i="7"/>
  <c r="Q1239" i="7"/>
  <c r="Q1238" i="7"/>
  <c r="Q1237" i="7"/>
  <c r="M1236" i="7"/>
  <c r="M1233" i="7" s="1"/>
  <c r="I1236" i="7"/>
  <c r="Q1235" i="7"/>
  <c r="Q1234" i="7"/>
  <c r="Q1232" i="7"/>
  <c r="Q1231" i="7"/>
  <c r="Q1230" i="7"/>
  <c r="M1229" i="7"/>
  <c r="I1229" i="7"/>
  <c r="Q1228" i="7"/>
  <c r="Q1227" i="7"/>
  <c r="Q1225" i="7"/>
  <c r="Q1224" i="7"/>
  <c r="Q1223" i="7"/>
  <c r="M1222" i="7"/>
  <c r="I1222" i="7"/>
  <c r="Q1221" i="7"/>
  <c r="Q1220" i="7"/>
  <c r="Q1218" i="7"/>
  <c r="Q1217" i="7"/>
  <c r="Q1216" i="7"/>
  <c r="M1215" i="7"/>
  <c r="I1215" i="7"/>
  <c r="Q1214" i="7"/>
  <c r="Q1213" i="7"/>
  <c r="Q1211" i="7"/>
  <c r="Q1210" i="7"/>
  <c r="Q1209" i="7"/>
  <c r="M1208" i="7"/>
  <c r="I1208" i="7"/>
  <c r="Q1207" i="7"/>
  <c r="Q1206" i="7"/>
  <c r="Q1204" i="7"/>
  <c r="Q1203" i="7"/>
  <c r="Q1202" i="7"/>
  <c r="M1201" i="7"/>
  <c r="M1198" i="7" s="1"/>
  <c r="I1201" i="7"/>
  <c r="Q1200" i="7"/>
  <c r="Q1199" i="7"/>
  <c r="Q1197" i="7"/>
  <c r="Q1196" i="7"/>
  <c r="Q1195" i="7"/>
  <c r="M1194" i="7"/>
  <c r="I1194" i="7"/>
  <c r="I1191" i="7" s="1"/>
  <c r="Q1193" i="7"/>
  <c r="Q1192" i="7"/>
  <c r="Q1190" i="7"/>
  <c r="Q1189" i="7"/>
  <c r="Q1188" i="7"/>
  <c r="M1187" i="7"/>
  <c r="I1187" i="7"/>
  <c r="Q1186" i="7"/>
  <c r="Q1185" i="7"/>
  <c r="Q1183" i="7"/>
  <c r="Q1182" i="7"/>
  <c r="Q1181" i="7"/>
  <c r="M1180" i="7"/>
  <c r="I1180" i="7"/>
  <c r="Q1179" i="7"/>
  <c r="Q1178" i="7"/>
  <c r="Q1175" i="7"/>
  <c r="Q1174" i="7"/>
  <c r="Q1173" i="7"/>
  <c r="Q1172" i="7"/>
  <c r="Q1171" i="7"/>
  <c r="I1170" i="7"/>
  <c r="Q1170" i="7" s="1"/>
  <c r="Q1168" i="7"/>
  <c r="Q1167" i="7"/>
  <c r="Q1166" i="7"/>
  <c r="Q1165" i="7"/>
  <c r="Q1164" i="7"/>
  <c r="Q1163" i="7"/>
  <c r="Q1162" i="7"/>
  <c r="M1161" i="7"/>
  <c r="I1161" i="7"/>
  <c r="Q1160" i="7"/>
  <c r="Q1159" i="7"/>
  <c r="Q1157" i="7"/>
  <c r="Q1156" i="7"/>
  <c r="Q1155" i="7"/>
  <c r="Q1154" i="7"/>
  <c r="M1153" i="7"/>
  <c r="I1153" i="7"/>
  <c r="Q1152" i="7"/>
  <c r="Q1151" i="7"/>
  <c r="Q1149" i="7"/>
  <c r="Q1148" i="7"/>
  <c r="Q1147" i="7"/>
  <c r="Q1146" i="7"/>
  <c r="M1145" i="7"/>
  <c r="I1145" i="7"/>
  <c r="Q1144" i="7"/>
  <c r="Q1143" i="7"/>
  <c r="Q1141" i="7"/>
  <c r="Q1140" i="7"/>
  <c r="Q1139" i="7"/>
  <c r="Q1138" i="7"/>
  <c r="M1137" i="7"/>
  <c r="I1137" i="7"/>
  <c r="Q1136" i="7"/>
  <c r="Q1135" i="7"/>
  <c r="Q1133" i="7"/>
  <c r="Q1132" i="7"/>
  <c r="Q1131" i="7"/>
  <c r="Q1130" i="7"/>
  <c r="M1129" i="7"/>
  <c r="I1129" i="7"/>
  <c r="Q1128" i="7"/>
  <c r="Q1127" i="7"/>
  <c r="Q1125" i="7"/>
  <c r="Q1124" i="7"/>
  <c r="Q1123" i="7"/>
  <c r="M1122" i="7"/>
  <c r="I1122" i="7"/>
  <c r="Q1121" i="7"/>
  <c r="Q1120" i="7"/>
  <c r="M1119" i="7"/>
  <c r="Q1118" i="7"/>
  <c r="Q1117" i="7"/>
  <c r="Q1116" i="7"/>
  <c r="Q1115" i="7"/>
  <c r="M1114" i="7"/>
  <c r="O1114" i="7" s="1"/>
  <c r="I1114" i="7"/>
  <c r="Q1113" i="7"/>
  <c r="Q1112" i="7"/>
  <c r="Q1110" i="7"/>
  <c r="Q1109" i="7"/>
  <c r="Q1108" i="7"/>
  <c r="Q1107" i="7"/>
  <c r="M1106" i="7"/>
  <c r="I1106" i="7"/>
  <c r="Q1105" i="7"/>
  <c r="Q1104" i="7"/>
  <c r="M1103" i="7"/>
  <c r="Q1102" i="7"/>
  <c r="Q1101" i="7"/>
  <c r="Q1100" i="7"/>
  <c r="Q1099" i="7"/>
  <c r="M1098" i="7"/>
  <c r="M1095" i="7" s="1"/>
  <c r="I1098" i="7"/>
  <c r="Q1097" i="7"/>
  <c r="Q1096" i="7"/>
  <c r="Q1094" i="7"/>
  <c r="Q1093" i="7"/>
  <c r="Q1092" i="7"/>
  <c r="M1091" i="7"/>
  <c r="I1091" i="7"/>
  <c r="Q1090" i="7"/>
  <c r="Q1089" i="7"/>
  <c r="Q1087" i="7"/>
  <c r="Q1086" i="7"/>
  <c r="Q1085" i="7"/>
  <c r="Q1084" i="7"/>
  <c r="Q1083" i="7"/>
  <c r="Q1082" i="7"/>
  <c r="M1081" i="7"/>
  <c r="I1081" i="7"/>
  <c r="Q1080" i="7"/>
  <c r="Q1079" i="7"/>
  <c r="Q1077" i="7"/>
  <c r="Q1076" i="7"/>
  <c r="Q1075" i="7"/>
  <c r="Q1074" i="7"/>
  <c r="Q1073" i="7"/>
  <c r="Q1072" i="7"/>
  <c r="Q1071" i="7"/>
  <c r="I1070" i="7"/>
  <c r="Q1068" i="7"/>
  <c r="Q1067" i="7"/>
  <c r="Q1066" i="7"/>
  <c r="Q1065" i="7"/>
  <c r="I1064" i="7"/>
  <c r="K1064" i="7" s="1"/>
  <c r="Q1063" i="7"/>
  <c r="M1062" i="7"/>
  <c r="Q1061" i="7"/>
  <c r="Q1060" i="7"/>
  <c r="Q1059" i="7"/>
  <c r="Q1058" i="7"/>
  <c r="Q1057" i="7"/>
  <c r="Q1056" i="7"/>
  <c r="I1055" i="7"/>
  <c r="Q1055" i="7" s="1"/>
  <c r="Q1054" i="7"/>
  <c r="Q1052" i="7"/>
  <c r="Q1051" i="7"/>
  <c r="Q1049" i="7"/>
  <c r="Q1048" i="7"/>
  <c r="Q1047" i="7"/>
  <c r="Q1046" i="7"/>
  <c r="Q1045" i="7"/>
  <c r="Q1044" i="7"/>
  <c r="Q1043" i="7"/>
  <c r="Q1042" i="7"/>
  <c r="M1041" i="7"/>
  <c r="I1041" i="7"/>
  <c r="Q1040" i="7"/>
  <c r="Q1039" i="7"/>
  <c r="Q1038" i="7"/>
  <c r="Q1037" i="7"/>
  <c r="Q1036" i="7"/>
  <c r="Q1035" i="7"/>
  <c r="Q1034" i="7"/>
  <c r="Q1033" i="7"/>
  <c r="Q1032" i="7"/>
  <c r="Q1031" i="7"/>
  <c r="I1030" i="7"/>
  <c r="Q1029" i="7"/>
  <c r="Q1028" i="7"/>
  <c r="Q1026" i="7"/>
  <c r="Q1025" i="7"/>
  <c r="Q1024" i="7"/>
  <c r="Q1023" i="7"/>
  <c r="Q1022" i="7"/>
  <c r="Q1021" i="7"/>
  <c r="Q1020" i="7"/>
  <c r="M1019" i="7"/>
  <c r="I1019" i="7"/>
  <c r="Q1018" i="7"/>
  <c r="Q1017" i="7"/>
  <c r="Q1016" i="7"/>
  <c r="Q1015" i="7"/>
  <c r="Q1014" i="7"/>
  <c r="Q1013" i="7"/>
  <c r="Q1012" i="7"/>
  <c r="Q1011" i="7"/>
  <c r="Q1010" i="7"/>
  <c r="I1009" i="7"/>
  <c r="Q1008" i="7"/>
  <c r="Q1007" i="7"/>
  <c r="Q1005" i="7"/>
  <c r="Q1004" i="7"/>
  <c r="M1003" i="7"/>
  <c r="I1002" i="7"/>
  <c r="Q1001" i="7"/>
  <c r="Q1000" i="7"/>
  <c r="Q999" i="7"/>
  <c r="Q998" i="7"/>
  <c r="Q997" i="7"/>
  <c r="Q996" i="7"/>
  <c r="Q995" i="7"/>
  <c r="M994" i="7"/>
  <c r="I994" i="7"/>
  <c r="Q993" i="7"/>
  <c r="Q992" i="7"/>
  <c r="Q991" i="7"/>
  <c r="Q990" i="7"/>
  <c r="Q989" i="7"/>
  <c r="Q988" i="7"/>
  <c r="Q987" i="7"/>
  <c r="Q986" i="7"/>
  <c r="I985" i="7"/>
  <c r="Q984" i="7"/>
  <c r="Q983" i="7"/>
  <c r="M981" i="7"/>
  <c r="O981" i="7" s="1"/>
  <c r="I979" i="7"/>
  <c r="Q978" i="7"/>
  <c r="Q977" i="7"/>
  <c r="Q976" i="7"/>
  <c r="Q975" i="7"/>
  <c r="Q974" i="7"/>
  <c r="Q973" i="7"/>
  <c r="M972" i="7"/>
  <c r="I972" i="7"/>
  <c r="Q971" i="7"/>
  <c r="Q970" i="7"/>
  <c r="Q969" i="7"/>
  <c r="Q968" i="7"/>
  <c r="Q967" i="7"/>
  <c r="Q966" i="7"/>
  <c r="Q965" i="7"/>
  <c r="Q964" i="7"/>
  <c r="I963" i="7"/>
  <c r="Q962" i="7"/>
  <c r="Q961" i="7"/>
  <c r="Q959" i="7"/>
  <c r="Q958" i="7"/>
  <c r="Q957" i="7"/>
  <c r="Q956" i="7"/>
  <c r="Q955" i="7"/>
  <c r="Q954" i="7"/>
  <c r="Q953" i="7"/>
  <c r="M952" i="7"/>
  <c r="I952" i="7"/>
  <c r="Q951" i="7"/>
  <c r="Q950" i="7"/>
  <c r="Q949" i="7"/>
  <c r="Q948" i="7"/>
  <c r="Q947" i="7"/>
  <c r="Q946" i="7"/>
  <c r="Q945" i="7"/>
  <c r="Q944" i="7"/>
  <c r="I943" i="7"/>
  <c r="Q942" i="7"/>
  <c r="Q941" i="7"/>
  <c r="Q939" i="7"/>
  <c r="M938" i="7"/>
  <c r="Q936" i="7"/>
  <c r="Q935" i="7"/>
  <c r="Q934" i="7"/>
  <c r="Q933" i="7"/>
  <c r="Q932" i="7"/>
  <c r="Q931" i="7"/>
  <c r="M930" i="7"/>
  <c r="I930" i="7"/>
  <c r="K930" i="7" s="1"/>
  <c r="Q929" i="7"/>
  <c r="Q928" i="7"/>
  <c r="Q927" i="7"/>
  <c r="Q926" i="7"/>
  <c r="Q925" i="7"/>
  <c r="Q924" i="7"/>
  <c r="Q923" i="7"/>
  <c r="Q922" i="7"/>
  <c r="I921" i="7"/>
  <c r="Q920" i="7"/>
  <c r="Q919" i="7"/>
  <c r="Q917" i="7"/>
  <c r="Q916" i="7"/>
  <c r="Q915" i="7"/>
  <c r="Q914" i="7"/>
  <c r="Q913" i="7"/>
  <c r="Q912" i="7"/>
  <c r="M911" i="7"/>
  <c r="I911" i="7"/>
  <c r="Q910" i="7"/>
  <c r="Q909" i="7"/>
  <c r="Q908" i="7"/>
  <c r="Q907" i="7"/>
  <c r="Q906" i="7"/>
  <c r="Q905" i="7"/>
  <c r="Q904" i="7"/>
  <c r="Q903" i="7"/>
  <c r="I902" i="7"/>
  <c r="Q901" i="7"/>
  <c r="Q900" i="7"/>
  <c r="Q898" i="7"/>
  <c r="M897" i="7"/>
  <c r="Q896" i="7"/>
  <c r="M895" i="7"/>
  <c r="I894" i="7"/>
  <c r="Q893" i="7"/>
  <c r="I892" i="7"/>
  <c r="Q892" i="7" s="1"/>
  <c r="Q891" i="7"/>
  <c r="Q889" i="7"/>
  <c r="Q888" i="7"/>
  <c r="Q884" i="7"/>
  <c r="M883" i="7"/>
  <c r="I882" i="7"/>
  <c r="Q881" i="7"/>
  <c r="Q880" i="7"/>
  <c r="Q879" i="7"/>
  <c r="Q878" i="7"/>
  <c r="I877" i="7"/>
  <c r="K877" i="7" s="1"/>
  <c r="Q876" i="7"/>
  <c r="M875" i="7"/>
  <c r="Q874" i="7"/>
  <c r="Q873" i="7"/>
  <c r="Q871" i="7"/>
  <c r="M870" i="7"/>
  <c r="Q870" i="7" s="1"/>
  <c r="I869" i="7"/>
  <c r="Q868" i="7"/>
  <c r="Q867" i="7"/>
  <c r="Q866" i="7"/>
  <c r="I865" i="7"/>
  <c r="K865" i="7" s="1"/>
  <c r="Q864" i="7"/>
  <c r="M863" i="7"/>
  <c r="Q862" i="7"/>
  <c r="Q861" i="7"/>
  <c r="Q859" i="7"/>
  <c r="Q858" i="7"/>
  <c r="I857" i="7"/>
  <c r="Q856" i="7"/>
  <c r="M855" i="7"/>
  <c r="Q854" i="7"/>
  <c r="Q853" i="7"/>
  <c r="Q851" i="7"/>
  <c r="Q850" i="7"/>
  <c r="I849" i="7"/>
  <c r="K849" i="7" s="1"/>
  <c r="Q848" i="7"/>
  <c r="M847" i="7"/>
  <c r="Q846" i="7"/>
  <c r="Q845" i="7"/>
  <c r="Q843" i="7"/>
  <c r="Q842" i="7"/>
  <c r="I841" i="7"/>
  <c r="I839" i="7" s="1"/>
  <c r="I836" i="7" s="1"/>
  <c r="Q840" i="7"/>
  <c r="Q838" i="7"/>
  <c r="Q837" i="7"/>
  <c r="M836" i="7"/>
  <c r="Q835" i="7"/>
  <c r="Q834" i="7"/>
  <c r="Q833" i="7"/>
  <c r="I832" i="7"/>
  <c r="Q832" i="7" s="1"/>
  <c r="Q831" i="7"/>
  <c r="Q829" i="7"/>
  <c r="Q828" i="7"/>
  <c r="Q826" i="7"/>
  <c r="M825" i="7"/>
  <c r="Q823" i="7"/>
  <c r="Q822" i="7"/>
  <c r="Q821" i="7"/>
  <c r="I820" i="7"/>
  <c r="K820" i="7" s="1"/>
  <c r="Q819" i="7"/>
  <c r="Q817" i="7"/>
  <c r="Q816" i="7"/>
  <c r="Q814" i="7"/>
  <c r="M813" i="7"/>
  <c r="Q812" i="7"/>
  <c r="M811" i="7"/>
  <c r="I810" i="7"/>
  <c r="Q809" i="7"/>
  <c r="Q808" i="7"/>
  <c r="Q807" i="7"/>
  <c r="I806" i="7"/>
  <c r="Q806" i="7" s="1"/>
  <c r="Q805" i="7"/>
  <c r="Q803" i="7"/>
  <c r="Q802" i="7"/>
  <c r="Q800" i="7"/>
  <c r="Q799" i="7"/>
  <c r="Q798" i="7"/>
  <c r="I797" i="7"/>
  <c r="Q796" i="7"/>
  <c r="Q794" i="7"/>
  <c r="Q793" i="7"/>
  <c r="M792" i="7"/>
  <c r="Q791" i="7"/>
  <c r="M790" i="7"/>
  <c r="M789" i="7" s="1"/>
  <c r="I789" i="7"/>
  <c r="Q788" i="7"/>
  <c r="Q787" i="7"/>
  <c r="Q786" i="7"/>
  <c r="I785" i="7"/>
  <c r="Q784" i="7"/>
  <c r="M783" i="7"/>
  <c r="Q782" i="7"/>
  <c r="Q781" i="7"/>
  <c r="Q779" i="7"/>
  <c r="Q778" i="7"/>
  <c r="Q777" i="7"/>
  <c r="I776" i="7"/>
  <c r="K776" i="7" s="1"/>
  <c r="Q775" i="7"/>
  <c r="Q773" i="7"/>
  <c r="Q772" i="7"/>
  <c r="M771" i="7"/>
  <c r="Q770" i="7"/>
  <c r="Q769" i="7"/>
  <c r="Q768" i="7"/>
  <c r="I767" i="7"/>
  <c r="K767" i="7" s="1"/>
  <c r="Q766" i="7"/>
  <c r="M765" i="7"/>
  <c r="Q764" i="7"/>
  <c r="Q763" i="7"/>
  <c r="Q761" i="7"/>
  <c r="Q760" i="7"/>
  <c r="I759" i="7"/>
  <c r="Q758" i="7"/>
  <c r="Q756" i="7"/>
  <c r="Q755" i="7"/>
  <c r="M754" i="7"/>
  <c r="M753" i="7"/>
  <c r="I749" i="7"/>
  <c r="Q748" i="7"/>
  <c r="Q747" i="7"/>
  <c r="Q746" i="7"/>
  <c r="I745" i="7"/>
  <c r="I744" i="7"/>
  <c r="Q743" i="7"/>
  <c r="Q741" i="7"/>
  <c r="Q740" i="7"/>
  <c r="Q738" i="7"/>
  <c r="Q736" i="7"/>
  <c r="Q735" i="7"/>
  <c r="I734" i="7"/>
  <c r="K734" i="7" s="1"/>
  <c r="Q733" i="7"/>
  <c r="M732" i="7"/>
  <c r="Q731" i="7"/>
  <c r="Q730" i="7"/>
  <c r="Q728" i="7"/>
  <c r="M727" i="7"/>
  <c r="I727" i="7"/>
  <c r="Q724" i="7"/>
  <c r="M723" i="7"/>
  <c r="Q722" i="7"/>
  <c r="Q721" i="7"/>
  <c r="Q720" i="7"/>
  <c r="Q719" i="7"/>
  <c r="I718" i="7"/>
  <c r="Q718" i="7" s="1"/>
  <c r="Q717" i="7"/>
  <c r="M716" i="7"/>
  <c r="Q715" i="7"/>
  <c r="Q714" i="7"/>
  <c r="Q712" i="7"/>
  <c r="Q711" i="7"/>
  <c r="Q710" i="7"/>
  <c r="Q709" i="7"/>
  <c r="Q708" i="7"/>
  <c r="Q707" i="7"/>
  <c r="Q706" i="7"/>
  <c r="I705" i="7"/>
  <c r="B704" i="7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Q623" i="7"/>
  <c r="M622" i="7"/>
  <c r="I621" i="7"/>
  <c r="Q615" i="7"/>
  <c r="Q614" i="7"/>
  <c r="Q613" i="7"/>
  <c r="Q612" i="7"/>
  <c r="Q611" i="7"/>
  <c r="Q610" i="7"/>
  <c r="Q609" i="7"/>
  <c r="M608" i="7"/>
  <c r="O608" i="7" s="1"/>
  <c r="S608" i="7" s="1"/>
  <c r="M607" i="7"/>
  <c r="M606" i="7"/>
  <c r="Q605" i="7"/>
  <c r="M604" i="7"/>
  <c r="Q603" i="7"/>
  <c r="M602" i="7"/>
  <c r="O602" i="7" s="1"/>
  <c r="S602" i="7" s="1"/>
  <c r="M601" i="7"/>
  <c r="Q600" i="7"/>
  <c r="M599" i="7"/>
  <c r="O599" i="7" s="1"/>
  <c r="S599" i="7" s="1"/>
  <c r="M598" i="7"/>
  <c r="Q597" i="7"/>
  <c r="Q593" i="7"/>
  <c r="Q592" i="7"/>
  <c r="Q591" i="7"/>
  <c r="Q590" i="7"/>
  <c r="Q589" i="7"/>
  <c r="M588" i="7"/>
  <c r="I587" i="7"/>
  <c r="Q585" i="7"/>
  <c r="M584" i="7"/>
  <c r="Q584" i="7" s="1"/>
  <c r="I583" i="7"/>
  <c r="Q582" i="7"/>
  <c r="Q581" i="7"/>
  <c r="Q580" i="7"/>
  <c r="Q579" i="7"/>
  <c r="M578" i="7"/>
  <c r="I578" i="7"/>
  <c r="Q577" i="7"/>
  <c r="Q576" i="7"/>
  <c r="Q574" i="7"/>
  <c r="Q573" i="7"/>
  <c r="Q572" i="7"/>
  <c r="Q571" i="7"/>
  <c r="Q570" i="7"/>
  <c r="M569" i="7"/>
  <c r="I569" i="7"/>
  <c r="Q567" i="7"/>
  <c r="M566" i="7"/>
  <c r="I566" i="7"/>
  <c r="I565" i="7" s="1"/>
  <c r="B565" i="7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Q554" i="7"/>
  <c r="M553" i="7"/>
  <c r="I552" i="7"/>
  <c r="K552" i="7" s="1"/>
  <c r="Q551" i="7"/>
  <c r="Q550" i="7"/>
  <c r="Q549" i="7"/>
  <c r="I548" i="7"/>
  <c r="Q547" i="7"/>
  <c r="I546" i="7"/>
  <c r="I544" i="7" s="1"/>
  <c r="M544" i="7"/>
  <c r="Q542" i="7"/>
  <c r="I541" i="7"/>
  <c r="I540" i="7" s="1"/>
  <c r="M540" i="7"/>
  <c r="Q539" i="7"/>
  <c r="M538" i="7"/>
  <c r="Q538" i="7" s="1"/>
  <c r="I537" i="7"/>
  <c r="Q536" i="7"/>
  <c r="M535" i="7"/>
  <c r="I535" i="7"/>
  <c r="Q533" i="7"/>
  <c r="M532" i="7"/>
  <c r="I531" i="7"/>
  <c r="Q530" i="7"/>
  <c r="Q529" i="7"/>
  <c r="Q528" i="7"/>
  <c r="Q527" i="7"/>
  <c r="M526" i="7"/>
  <c r="I526" i="7"/>
  <c r="Q525" i="7"/>
  <c r="Q524" i="7"/>
  <c r="Q522" i="7"/>
  <c r="Q521" i="7"/>
  <c r="M520" i="7"/>
  <c r="I519" i="7"/>
  <c r="Q518" i="7"/>
  <c r="I517" i="7"/>
  <c r="Q515" i="7"/>
  <c r="Q514" i="7"/>
  <c r="M513" i="7"/>
  <c r="I512" i="7"/>
  <c r="Q511" i="7"/>
  <c r="M510" i="7"/>
  <c r="I510" i="7"/>
  <c r="Q509" i="7"/>
  <c r="Q508" i="7"/>
  <c r="Q507" i="7"/>
  <c r="Q506" i="7"/>
  <c r="Q505" i="7"/>
  <c r="I504" i="7"/>
  <c r="Q504" i="7" s="1"/>
  <c r="Q503" i="7"/>
  <c r="Q502" i="7"/>
  <c r="M501" i="7"/>
  <c r="I500" i="7"/>
  <c r="K500" i="7" s="1"/>
  <c r="I499" i="7"/>
  <c r="B498" i="7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Q425" i="7"/>
  <c r="Q424" i="7"/>
  <c r="Q423" i="7"/>
  <c r="Q422" i="7"/>
  <c r="Q421" i="7"/>
  <c r="M420" i="7"/>
  <c r="I420" i="7"/>
  <c r="I417" i="7" s="1"/>
  <c r="Q419" i="7"/>
  <c r="Q418" i="7"/>
  <c r="Q415" i="7"/>
  <c r="Q414" i="7"/>
  <c r="Q413" i="7"/>
  <c r="M412" i="7"/>
  <c r="Q411" i="7"/>
  <c r="Q410" i="7"/>
  <c r="M409" i="7"/>
  <c r="I408" i="7"/>
  <c r="Q407" i="7"/>
  <c r="Q405" i="7"/>
  <c r="M404" i="7"/>
  <c r="I404" i="7"/>
  <c r="Q402" i="7"/>
  <c r="M401" i="7"/>
  <c r="I401" i="7"/>
  <c r="Q400" i="7"/>
  <c r="Q399" i="7"/>
  <c r="Q398" i="7"/>
  <c r="Q397" i="7"/>
  <c r="Q396" i="7"/>
  <c r="M395" i="7"/>
  <c r="I395" i="7"/>
  <c r="Q394" i="7"/>
  <c r="Q393" i="7"/>
  <c r="Q390" i="7"/>
  <c r="Q389" i="7"/>
  <c r="Q388" i="7"/>
  <c r="Q387" i="7"/>
  <c r="Q386" i="7"/>
  <c r="M385" i="7"/>
  <c r="I385" i="7"/>
  <c r="Q384" i="7"/>
  <c r="Q383" i="7"/>
  <c r="Q380" i="7"/>
  <c r="Q379" i="7"/>
  <c r="I378" i="7"/>
  <c r="Q378" i="7" s="1"/>
  <c r="I377" i="7"/>
  <c r="Q376" i="7"/>
  <c r="M375" i="7"/>
  <c r="I374" i="7"/>
  <c r="Q374" i="7" s="1"/>
  <c r="I373" i="7"/>
  <c r="K373" i="7" s="1"/>
  <c r="Q371" i="7"/>
  <c r="Q370" i="7"/>
  <c r="Q369" i="7"/>
  <c r="Q368" i="7"/>
  <c r="Q367" i="7"/>
  <c r="Q366" i="7"/>
  <c r="M365" i="7"/>
  <c r="M362" i="7" s="1"/>
  <c r="I365" i="7"/>
  <c r="Q364" i="7"/>
  <c r="Q363" i="7"/>
  <c r="Q361" i="7"/>
  <c r="Q360" i="7"/>
  <c r="M359" i="7"/>
  <c r="I359" i="7"/>
  <c r="Q358" i="7"/>
  <c r="B357" i="7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420" i="7" s="1"/>
  <c r="B421" i="7" s="1"/>
  <c r="B422" i="7" s="1"/>
  <c r="B423" i="7" s="1"/>
  <c r="B424" i="7" s="1"/>
  <c r="B425" i="7" s="1"/>
  <c r="Q295" i="7"/>
  <c r="Q294" i="7"/>
  <c r="M293" i="7"/>
  <c r="I293" i="7"/>
  <c r="Q291" i="7"/>
  <c r="M290" i="7"/>
  <c r="Q290" i="7" s="1"/>
  <c r="M289" i="7"/>
  <c r="O289" i="7" s="1"/>
  <c r="I287" i="7"/>
  <c r="Q286" i="7"/>
  <c r="Q285" i="7"/>
  <c r="Q284" i="7"/>
  <c r="I283" i="7"/>
  <c r="Q281" i="7"/>
  <c r="Q280" i="7"/>
  <c r="M279" i="7"/>
  <c r="I279" i="7"/>
  <c r="I278" i="7" s="1"/>
  <c r="Q277" i="7"/>
  <c r="M276" i="7"/>
  <c r="M275" i="7" s="1"/>
  <c r="I275" i="7"/>
  <c r="Q274" i="7"/>
  <c r="I273" i="7"/>
  <c r="K273" i="7" s="1"/>
  <c r="M272" i="7"/>
  <c r="Q271" i="7"/>
  <c r="Q270" i="7"/>
  <c r="Q269" i="7"/>
  <c r="I268" i="7"/>
  <c r="I267" i="7"/>
  <c r="K267" i="7" s="1"/>
  <c r="M266" i="7"/>
  <c r="Q265" i="7"/>
  <c r="Q264" i="7"/>
  <c r="Q262" i="7"/>
  <c r="I261" i="7"/>
  <c r="Q260" i="7"/>
  <c r="I259" i="7"/>
  <c r="K259" i="7" s="1"/>
  <c r="Q258" i="7"/>
  <c r="Q257" i="7"/>
  <c r="Q256" i="7"/>
  <c r="M255" i="7"/>
  <c r="Q254" i="7"/>
  <c r="Q253" i="7"/>
  <c r="Q251" i="7"/>
  <c r="Q250" i="7"/>
  <c r="M249" i="7"/>
  <c r="I248" i="7"/>
  <c r="Q247" i="7"/>
  <c r="Q246" i="7"/>
  <c r="Q245" i="7"/>
  <c r="M244" i="7"/>
  <c r="I244" i="7"/>
  <c r="Q242" i="7"/>
  <c r="Q241" i="7"/>
  <c r="M240" i="7"/>
  <c r="I240" i="7"/>
  <c r="I239" i="7" s="1"/>
  <c r="M238" i="7"/>
  <c r="O238" i="7" s="1"/>
  <c r="I237" i="7"/>
  <c r="Q236" i="7"/>
  <c r="Q235" i="7"/>
  <c r="M234" i="7"/>
  <c r="I234" i="7"/>
  <c r="Q232" i="7"/>
  <c r="Q231" i="7"/>
  <c r="M230" i="7"/>
  <c r="O230" i="7" s="1"/>
  <c r="I230" i="7"/>
  <c r="Q229" i="7"/>
  <c r="Q228" i="7"/>
  <c r="M227" i="7"/>
  <c r="I227" i="7"/>
  <c r="Q225" i="7"/>
  <c r="M224" i="7"/>
  <c r="I224" i="7"/>
  <c r="I223" i="7" s="1"/>
  <c r="I221" i="7"/>
  <c r="Q221" i="7" s="1"/>
  <c r="M220" i="7"/>
  <c r="B219" i="7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I157" i="7"/>
  <c r="Q155" i="7"/>
  <c r="M154" i="7"/>
  <c r="I154" i="7"/>
  <c r="I152" i="7"/>
  <c r="I151" i="7"/>
  <c r="K151" i="7" s="1"/>
  <c r="Q150" i="7"/>
  <c r="M149" i="7"/>
  <c r="B148" i="7"/>
  <c r="B149" i="7" s="1"/>
  <c r="B150" i="7" s="1"/>
  <c r="B151" i="7" s="1"/>
  <c r="B152" i="7" s="1"/>
  <c r="B153" i="7" s="1"/>
  <c r="B154" i="7" s="1"/>
  <c r="B155" i="7" s="1"/>
  <c r="B156" i="7" s="1"/>
  <c r="B157" i="7" s="1"/>
  <c r="J400" i="2"/>
  <c r="J397" i="2"/>
  <c r="J390" i="2"/>
  <c r="J379" i="2"/>
  <c r="J378" i="2"/>
  <c r="J373" i="2"/>
  <c r="J368" i="2"/>
  <c r="J367" i="2"/>
  <c r="J362" i="2"/>
  <c r="J357" i="2"/>
  <c r="J356" i="2"/>
  <c r="J355" i="2"/>
  <c r="J350" i="2"/>
  <c r="J345" i="2"/>
  <c r="J340" i="2"/>
  <c r="J339" i="2"/>
  <c r="J338" i="2"/>
  <c r="J337" i="2"/>
  <c r="J336" i="2"/>
  <c r="J335" i="2"/>
  <c r="J334" i="2"/>
  <c r="J332" i="2"/>
  <c r="J331" i="2"/>
  <c r="J325" i="2"/>
  <c r="J322" i="2"/>
  <c r="J318" i="2"/>
  <c r="J315" i="2"/>
  <c r="J312" i="2"/>
  <c r="J309" i="2"/>
  <c r="J305" i="2"/>
  <c r="J302" i="2"/>
  <c r="J299" i="2"/>
  <c r="J296" i="2"/>
  <c r="J292" i="2"/>
  <c r="J289" i="2"/>
  <c r="J286" i="2"/>
  <c r="J283" i="2"/>
  <c r="J279" i="2"/>
  <c r="J276" i="2"/>
  <c r="J273" i="2"/>
  <c r="J270" i="2"/>
  <c r="J266" i="2"/>
  <c r="J263" i="2"/>
  <c r="J260" i="2"/>
  <c r="J257" i="2"/>
  <c r="J253" i="2"/>
  <c r="J250" i="2"/>
  <c r="J247" i="2"/>
  <c r="J244" i="2"/>
  <c r="J240" i="2"/>
  <c r="J237" i="2"/>
  <c r="J233" i="2"/>
  <c r="J230" i="2"/>
  <c r="J227" i="2"/>
  <c r="J224" i="2"/>
  <c r="J220" i="2"/>
  <c r="J216" i="2"/>
  <c r="J212" i="2"/>
  <c r="J208" i="2"/>
  <c r="J204" i="2"/>
  <c r="J200" i="2"/>
  <c r="J196" i="2"/>
  <c r="J195" i="2"/>
  <c r="J192" i="2"/>
  <c r="J188" i="2"/>
  <c r="J185" i="2"/>
  <c r="J181" i="2"/>
  <c r="J177" i="2"/>
  <c r="J176" i="2"/>
  <c r="J175" i="2"/>
  <c r="J171" i="2"/>
  <c r="J167" i="2"/>
  <c r="J163" i="2"/>
  <c r="J159" i="2"/>
  <c r="J155" i="2"/>
  <c r="J151" i="2"/>
  <c r="J147" i="2"/>
  <c r="J143" i="2"/>
  <c r="J139" i="2"/>
  <c r="J135" i="2"/>
  <c r="J131" i="2"/>
  <c r="J127" i="2"/>
  <c r="J123" i="2"/>
  <c r="J119" i="2"/>
  <c r="J115" i="2"/>
  <c r="J111" i="2"/>
  <c r="J107" i="2"/>
  <c r="J103" i="2"/>
  <c r="J100" i="2"/>
  <c r="J96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69" i="2"/>
  <c r="J68" i="2"/>
  <c r="J67" i="2"/>
  <c r="J66" i="2"/>
  <c r="J65" i="2"/>
  <c r="J64" i="2"/>
  <c r="J62" i="2"/>
  <c r="J61" i="2"/>
  <c r="J60" i="2"/>
  <c r="J55" i="2"/>
  <c r="J50" i="2"/>
  <c r="J47" i="2"/>
  <c r="J44" i="2"/>
  <c r="J42" i="2"/>
  <c r="J40" i="2"/>
  <c r="J38" i="2"/>
  <c r="J34" i="2"/>
  <c r="J33" i="2"/>
  <c r="J32" i="2"/>
  <c r="J30" i="2"/>
  <c r="J28" i="2"/>
  <c r="J23" i="2"/>
  <c r="J22" i="2"/>
  <c r="J20" i="2"/>
  <c r="J17" i="2"/>
  <c r="J16" i="2"/>
  <c r="J15" i="2"/>
  <c r="J12" i="2"/>
  <c r="I11" i="2"/>
  <c r="I10" i="2" s="1"/>
  <c r="I14" i="2"/>
  <c r="I13" i="2" s="1"/>
  <c r="I19" i="2"/>
  <c r="I18" i="2" s="1"/>
  <c r="I29" i="2"/>
  <c r="I27" i="2" s="1"/>
  <c r="I26" i="2" s="1"/>
  <c r="I36" i="2"/>
  <c r="I39" i="2"/>
  <c r="I41" i="2"/>
  <c r="I43" i="2"/>
  <c r="I46" i="2"/>
  <c r="I45" i="2" s="1"/>
  <c r="I49" i="2"/>
  <c r="I48" i="2" s="1"/>
  <c r="I54" i="2"/>
  <c r="I53" i="2" s="1"/>
  <c r="I52" i="2" s="1"/>
  <c r="I59" i="2"/>
  <c r="I63" i="2"/>
  <c r="I70" i="2"/>
  <c r="I72" i="2"/>
  <c r="I95" i="2"/>
  <c r="I94" i="2" s="1"/>
  <c r="I93" i="2" s="1"/>
  <c r="I99" i="2"/>
  <c r="I98" i="2" s="1"/>
  <c r="I102" i="2"/>
  <c r="I101" i="2" s="1"/>
  <c r="I106" i="2"/>
  <c r="I105" i="2" s="1"/>
  <c r="I104" i="2" s="1"/>
  <c r="I110" i="2"/>
  <c r="I109" i="2" s="1"/>
  <c r="I108" i="2" s="1"/>
  <c r="I114" i="2"/>
  <c r="I113" i="2" s="1"/>
  <c r="I112" i="2" s="1"/>
  <c r="I118" i="2"/>
  <c r="I117" i="2" s="1"/>
  <c r="I116" i="2" s="1"/>
  <c r="I122" i="2"/>
  <c r="I121" i="2" s="1"/>
  <c r="I120" i="2" s="1"/>
  <c r="I126" i="2"/>
  <c r="I125" i="2" s="1"/>
  <c r="I124" i="2" s="1"/>
  <c r="I130" i="2"/>
  <c r="I129" i="2" s="1"/>
  <c r="I128" i="2" s="1"/>
  <c r="I134" i="2"/>
  <c r="I133" i="2" s="1"/>
  <c r="I132" i="2" s="1"/>
  <c r="I138" i="2"/>
  <c r="I137" i="2" s="1"/>
  <c r="I136" i="2" s="1"/>
  <c r="I142" i="2"/>
  <c r="I141" i="2" s="1"/>
  <c r="I140" i="2" s="1"/>
  <c r="I146" i="2"/>
  <c r="I145" i="2" s="1"/>
  <c r="I144" i="2" s="1"/>
  <c r="I150" i="2"/>
  <c r="I149" i="2" s="1"/>
  <c r="I148" i="2" s="1"/>
  <c r="I154" i="2"/>
  <c r="I153" i="2" s="1"/>
  <c r="I152" i="2" s="1"/>
  <c r="I158" i="2"/>
  <c r="I157" i="2" s="1"/>
  <c r="I156" i="2" s="1"/>
  <c r="I162" i="2"/>
  <c r="I161" i="2" s="1"/>
  <c r="I160" i="2" s="1"/>
  <c r="I166" i="2"/>
  <c r="I165" i="2" s="1"/>
  <c r="I164" i="2" s="1"/>
  <c r="I170" i="2"/>
  <c r="I169" i="2" s="1"/>
  <c r="I174" i="2"/>
  <c r="I173" i="2" s="1"/>
  <c r="I172" i="2" s="1"/>
  <c r="I180" i="2"/>
  <c r="I179" i="2" s="1"/>
  <c r="I178" i="2" s="1"/>
  <c r="I184" i="2"/>
  <c r="I183" i="2" s="1"/>
  <c r="I187" i="2"/>
  <c r="I186" i="2" s="1"/>
  <c r="I191" i="2"/>
  <c r="I190" i="2" s="1"/>
  <c r="I194" i="2"/>
  <c r="I193" i="2" s="1"/>
  <c r="I199" i="2"/>
  <c r="I198" i="2" s="1"/>
  <c r="I197" i="2" s="1"/>
  <c r="I203" i="2"/>
  <c r="I202" i="2" s="1"/>
  <c r="I201" i="2" s="1"/>
  <c r="I207" i="2"/>
  <c r="I206" i="2" s="1"/>
  <c r="I205" i="2" s="1"/>
  <c r="I211" i="2"/>
  <c r="I210" i="2" s="1"/>
  <c r="I209" i="2" s="1"/>
  <c r="I215" i="2"/>
  <c r="I214" i="2" s="1"/>
  <c r="I213" i="2" s="1"/>
  <c r="I219" i="2"/>
  <c r="I218" i="2" s="1"/>
  <c r="I217" i="2" s="1"/>
  <c r="I223" i="2"/>
  <c r="I222" i="2" s="1"/>
  <c r="I226" i="2"/>
  <c r="I225" i="2" s="1"/>
  <c r="I229" i="2"/>
  <c r="I228" i="2" s="1"/>
  <c r="I231" i="2"/>
  <c r="I232" i="2"/>
  <c r="I236" i="2"/>
  <c r="I235" i="2" s="1"/>
  <c r="I239" i="2"/>
  <c r="I238" i="2" s="1"/>
  <c r="I243" i="2"/>
  <c r="I242" i="2" s="1"/>
  <c r="I246" i="2"/>
  <c r="I245" i="2" s="1"/>
  <c r="I249" i="2"/>
  <c r="I248" i="2" s="1"/>
  <c r="I252" i="2"/>
  <c r="I251" i="2" s="1"/>
  <c r="I256" i="2"/>
  <c r="I255" i="2" s="1"/>
  <c r="I259" i="2"/>
  <c r="I258" i="2" s="1"/>
  <c r="I262" i="2"/>
  <c r="I261" i="2" s="1"/>
  <c r="I265" i="2"/>
  <c r="I264" i="2" s="1"/>
  <c r="I269" i="2"/>
  <c r="I268" i="2" s="1"/>
  <c r="I272" i="2"/>
  <c r="I271" i="2" s="1"/>
  <c r="I275" i="2"/>
  <c r="I274" i="2" s="1"/>
  <c r="I278" i="2"/>
  <c r="I277" i="2" s="1"/>
  <c r="I282" i="2"/>
  <c r="I281" i="2" s="1"/>
  <c r="I285" i="2"/>
  <c r="I284" i="2" s="1"/>
  <c r="I288" i="2"/>
  <c r="I287" i="2" s="1"/>
  <c r="I291" i="2"/>
  <c r="I290" i="2" s="1"/>
  <c r="I295" i="2"/>
  <c r="I294" i="2" s="1"/>
  <c r="I298" i="2"/>
  <c r="I297" i="2" s="1"/>
  <c r="I301" i="2"/>
  <c r="I300" i="2" s="1"/>
  <c r="I304" i="2"/>
  <c r="I303" i="2" s="1"/>
  <c r="I308" i="2"/>
  <c r="I307" i="2" s="1"/>
  <c r="I311" i="2"/>
  <c r="I310" i="2" s="1"/>
  <c r="I314" i="2"/>
  <c r="I313" i="2" s="1"/>
  <c r="I317" i="2"/>
  <c r="I316" i="2" s="1"/>
  <c r="I321" i="2"/>
  <c r="I320" i="2" s="1"/>
  <c r="I324" i="2"/>
  <c r="I323" i="2" s="1"/>
  <c r="I330" i="2"/>
  <c r="I333" i="2"/>
  <c r="I344" i="2"/>
  <c r="I343" i="2" s="1"/>
  <c r="I342" i="2" s="1"/>
  <c r="I341" i="2" s="1"/>
  <c r="I349" i="2"/>
  <c r="I348" i="2" s="1"/>
  <c r="I347" i="2" s="1"/>
  <c r="I346" i="2" s="1"/>
  <c r="I354" i="2"/>
  <c r="I353" i="2" s="1"/>
  <c r="I352" i="2" s="1"/>
  <c r="I351" i="2" s="1"/>
  <c r="I361" i="2"/>
  <c r="I360" i="2" s="1"/>
  <c r="I359" i="2" s="1"/>
  <c r="I358" i="2" s="1"/>
  <c r="I366" i="2"/>
  <c r="I365" i="2" s="1"/>
  <c r="I364" i="2" s="1"/>
  <c r="I363" i="2" s="1"/>
  <c r="I372" i="2"/>
  <c r="I371" i="2" s="1"/>
  <c r="I370" i="2" s="1"/>
  <c r="I369" i="2" s="1"/>
  <c r="I377" i="2"/>
  <c r="I376" i="2" s="1"/>
  <c r="I375" i="2" s="1"/>
  <c r="I374" i="2" s="1"/>
  <c r="I389" i="2"/>
  <c r="I391" i="2"/>
  <c r="I396" i="2"/>
  <c r="I399" i="2"/>
  <c r="I398" i="2" s="1"/>
  <c r="K1041" i="7" l="1"/>
  <c r="O409" i="7"/>
  <c r="S409" i="7" s="1"/>
  <c r="O863" i="7"/>
  <c r="O994" i="7"/>
  <c r="O754" i="7"/>
  <c r="O895" i="7"/>
  <c r="S895" i="7" s="1"/>
  <c r="O1180" i="7"/>
  <c r="O1297" i="7"/>
  <c r="O1386" i="7"/>
  <c r="O1507" i="7"/>
  <c r="R1305" i="7"/>
  <c r="S1910" i="7"/>
  <c r="O385" i="7"/>
  <c r="O566" i="7"/>
  <c r="S877" i="7"/>
  <c r="O938" i="7"/>
  <c r="S938" i="7" s="1"/>
  <c r="S1296" i="7"/>
  <c r="O1351" i="7"/>
  <c r="S1397" i="7"/>
  <c r="O1484" i="7"/>
  <c r="S1502" i="7"/>
  <c r="R790" i="7"/>
  <c r="R1297" i="7"/>
  <c r="S706" i="7"/>
  <c r="S710" i="7"/>
  <c r="S715" i="7"/>
  <c r="S1010" i="7"/>
  <c r="S1362" i="7"/>
  <c r="S1385" i="7"/>
  <c r="S1426" i="7"/>
  <c r="K395" i="7"/>
  <c r="K1137" i="7"/>
  <c r="K1187" i="7"/>
  <c r="K994" i="7"/>
  <c r="K1229" i="7"/>
  <c r="O244" i="7"/>
  <c r="O1425" i="7"/>
  <c r="O1496" i="7"/>
  <c r="K1904" i="7"/>
  <c r="S1904" i="7" s="1"/>
  <c r="R29" i="7"/>
  <c r="S760" i="7"/>
  <c r="S835" i="7"/>
  <c r="S854" i="7"/>
  <c r="S1178" i="7"/>
  <c r="S2043" i="7"/>
  <c r="O362" i="7"/>
  <c r="O365" i="7"/>
  <c r="O732" i="7"/>
  <c r="O875" i="7"/>
  <c r="O911" i="7"/>
  <c r="O972" i="7"/>
  <c r="O1122" i="7"/>
  <c r="R255" i="7"/>
  <c r="S58" i="7"/>
  <c r="R272" i="7"/>
  <c r="R771" i="7"/>
  <c r="S2047" i="7"/>
  <c r="O224" i="7"/>
  <c r="O255" i="7"/>
  <c r="O272" i="7"/>
  <c r="O279" i="7"/>
  <c r="O420" i="7"/>
  <c r="O532" i="7"/>
  <c r="S532" i="7" s="1"/>
  <c r="O771" i="7"/>
  <c r="O847" i="7"/>
  <c r="S865" i="7"/>
  <c r="O1106" i="7"/>
  <c r="K1868" i="7"/>
  <c r="R72" i="7"/>
  <c r="R510" i="7"/>
  <c r="R565" i="7"/>
  <c r="R863" i="7"/>
  <c r="S722" i="7"/>
  <c r="S748" i="7"/>
  <c r="S763" i="7"/>
  <c r="S787" i="7"/>
  <c r="S833" i="7"/>
  <c r="S838" i="7"/>
  <c r="S851" i="7"/>
  <c r="S971" i="7"/>
  <c r="S976" i="7"/>
  <c r="S1034" i="7"/>
  <c r="S1038" i="7"/>
  <c r="S1068" i="7"/>
  <c r="S1174" i="7"/>
  <c r="S1214" i="7"/>
  <c r="S1395" i="7"/>
  <c r="S1428" i="7"/>
  <c r="S1432" i="7"/>
  <c r="M1316" i="7"/>
  <c r="Q1316" i="7" s="1"/>
  <c r="O1744" i="7"/>
  <c r="O1936" i="7"/>
  <c r="R1543" i="7"/>
  <c r="O1890" i="7"/>
  <c r="S1845" i="7"/>
  <c r="S1944" i="7"/>
  <c r="O1695" i="7"/>
  <c r="O1724" i="7"/>
  <c r="S1724" i="7" s="1"/>
  <c r="S1548" i="7"/>
  <c r="S1838" i="7"/>
  <c r="S1886" i="7"/>
  <c r="S1956" i="7"/>
  <c r="B1525" i="7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61" i="7" s="1"/>
  <c r="B1562" i="7" s="1"/>
  <c r="B1563" i="7" s="1"/>
  <c r="O1841" i="7"/>
  <c r="R154" i="7"/>
  <c r="R293" i="7"/>
  <c r="R1379" i="7"/>
  <c r="R1314" i="7"/>
  <c r="S1631" i="7"/>
  <c r="S1274" i="7"/>
  <c r="N1734" i="7"/>
  <c r="R1734" i="7" s="1"/>
  <c r="S708" i="7"/>
  <c r="S758" i="7"/>
  <c r="S782" i="7"/>
  <c r="S794" i="7"/>
  <c r="S823" i="7"/>
  <c r="S846" i="7"/>
  <c r="S922" i="7"/>
  <c r="S931" i="7"/>
  <c r="S935" i="7"/>
  <c r="S949" i="7"/>
  <c r="S954" i="7"/>
  <c r="S958" i="7"/>
  <c r="S988" i="7"/>
  <c r="S992" i="7"/>
  <c r="S997" i="7"/>
  <c r="S1001" i="7"/>
  <c r="S1025" i="7"/>
  <c r="S1059" i="7"/>
  <c r="S1165" i="7"/>
  <c r="S1210" i="7"/>
  <c r="S1299" i="7"/>
  <c r="S1364" i="7"/>
  <c r="S1383" i="7"/>
  <c r="S1064" i="7"/>
  <c r="S1359" i="7"/>
  <c r="S1235" i="7"/>
  <c r="S1289" i="7"/>
  <c r="S1336" i="7"/>
  <c r="S1637" i="7"/>
  <c r="S1753" i="7"/>
  <c r="S1914" i="7"/>
  <c r="S1709" i="7"/>
  <c r="K1305" i="7"/>
  <c r="K1942" i="7"/>
  <c r="S1942" i="7" s="1"/>
  <c r="K1222" i="7"/>
  <c r="O1241" i="7"/>
  <c r="O1244" i="7"/>
  <c r="K1269" i="7"/>
  <c r="O1902" i="7"/>
  <c r="O1947" i="7"/>
  <c r="R1114" i="7"/>
  <c r="S1833" i="7"/>
  <c r="S1855" i="7"/>
  <c r="S1862" i="7"/>
  <c r="S1869" i="7"/>
  <c r="S2038" i="7"/>
  <c r="R404" i="7"/>
  <c r="M729" i="7"/>
  <c r="O729" i="7" s="1"/>
  <c r="K1514" i="7"/>
  <c r="O1931" i="7"/>
  <c r="K239" i="7"/>
  <c r="S373" i="7"/>
  <c r="O395" i="7"/>
  <c r="S500" i="7"/>
  <c r="I575" i="7"/>
  <c r="I568" i="7" s="1"/>
  <c r="K517" i="7"/>
  <c r="S517" i="7" s="1"/>
  <c r="O1272" i="7"/>
  <c r="O1326" i="7"/>
  <c r="O1415" i="7"/>
  <c r="M1734" i="7"/>
  <c r="O1734" i="7" s="1"/>
  <c r="O220" i="7"/>
  <c r="O501" i="7"/>
  <c r="R1485" i="7"/>
  <c r="R234" i="7"/>
  <c r="S1856" i="7"/>
  <c r="R1334" i="7"/>
  <c r="R1194" i="7"/>
  <c r="I2035" i="7"/>
  <c r="I2034" i="7" s="1"/>
  <c r="D16" i="8" s="1"/>
  <c r="O1540" i="7"/>
  <c r="O154" i="7"/>
  <c r="O276" i="7"/>
  <c r="S276" i="7" s="1"/>
  <c r="K869" i="7"/>
  <c r="K894" i="7"/>
  <c r="K1009" i="7"/>
  <c r="S1009" i="7" s="1"/>
  <c r="K237" i="7"/>
  <c r="O404" i="7"/>
  <c r="O1161" i="7"/>
  <c r="K1180" i="7"/>
  <c r="O1407" i="7"/>
  <c r="K1861" i="7"/>
  <c r="R16" i="7"/>
  <c r="R1921" i="7"/>
  <c r="S1905" i="7"/>
  <c r="S1943" i="7"/>
  <c r="K972" i="7"/>
  <c r="O249" i="7"/>
  <c r="S249" i="7" s="1"/>
  <c r="K275" i="7"/>
  <c r="K810" i="7"/>
  <c r="K1533" i="7"/>
  <c r="O1861" i="7"/>
  <c r="S18" i="7"/>
  <c r="S235" i="7"/>
  <c r="S260" i="7"/>
  <c r="S284" i="7"/>
  <c r="B624" i="7"/>
  <c r="S245" i="7"/>
  <c r="S256" i="7"/>
  <c r="S270" i="7"/>
  <c r="S12" i="7"/>
  <c r="S26" i="7"/>
  <c r="S572" i="7"/>
  <c r="B539" i="7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S271" i="7"/>
  <c r="S280" i="7"/>
  <c r="S521" i="7"/>
  <c r="S527" i="7"/>
  <c r="S1037" i="7"/>
  <c r="S38" i="7"/>
  <c r="S155" i="7"/>
  <c r="B1728" i="7"/>
  <c r="B1729" i="7" s="1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K404" i="7"/>
  <c r="K537" i="7"/>
  <c r="K952" i="7"/>
  <c r="K985" i="7"/>
  <c r="S985" i="7" s="1"/>
  <c r="O1222" i="7"/>
  <c r="K1410" i="7"/>
  <c r="R1931" i="7"/>
  <c r="S802" i="7"/>
  <c r="S861" i="7"/>
  <c r="S873" i="7"/>
  <c r="S1072" i="7"/>
  <c r="S1189" i="7"/>
  <c r="S1245" i="7"/>
  <c r="S1250" i="7"/>
  <c r="S1256" i="7"/>
  <c r="S1261" i="7"/>
  <c r="S1267" i="7"/>
  <c r="S1273" i="7"/>
  <c r="S1287" i="7"/>
  <c r="S1313" i="7"/>
  <c r="S1324" i="7"/>
  <c r="S1329" i="7"/>
  <c r="S1335" i="7"/>
  <c r="S1526" i="7"/>
  <c r="S1554" i="7"/>
  <c r="S1704" i="7"/>
  <c r="K240" i="7"/>
  <c r="K227" i="7"/>
  <c r="O1041" i="7"/>
  <c r="S1041" i="7" s="1"/>
  <c r="O1129" i="7"/>
  <c r="K1392" i="7"/>
  <c r="R1861" i="7"/>
  <c r="O578" i="7"/>
  <c r="O716" i="7"/>
  <c r="O783" i="7"/>
  <c r="K1251" i="7"/>
  <c r="K1690" i="7"/>
  <c r="S1690" i="7" s="1"/>
  <c r="R1942" i="7"/>
  <c r="R1041" i="7"/>
  <c r="Q1902" i="7"/>
  <c r="S975" i="7"/>
  <c r="S1067" i="7"/>
  <c r="S1144" i="7"/>
  <c r="S1173" i="7"/>
  <c r="R1706" i="7"/>
  <c r="S1834" i="7"/>
  <c r="S1870" i="7"/>
  <c r="S1874" i="7"/>
  <c r="S1911" i="7"/>
  <c r="S2045" i="7"/>
  <c r="R535" i="7"/>
  <c r="R1280" i="7"/>
  <c r="R1251" i="7"/>
  <c r="Q727" i="7"/>
  <c r="Q938" i="7"/>
  <c r="K902" i="7"/>
  <c r="S902" i="7" s="1"/>
  <c r="I1184" i="7"/>
  <c r="K1184" i="7" s="1"/>
  <c r="S1184" i="7" s="1"/>
  <c r="O1312" i="7"/>
  <c r="O1537" i="7"/>
  <c r="S1537" i="7" s="1"/>
  <c r="K1656" i="7"/>
  <c r="K1730" i="7"/>
  <c r="O1748" i="7"/>
  <c r="R783" i="7"/>
  <c r="S721" i="7"/>
  <c r="S728" i="7"/>
  <c r="S747" i="7"/>
  <c r="S761" i="7"/>
  <c r="S786" i="7"/>
  <c r="S850" i="7"/>
  <c r="S856" i="7"/>
  <c r="S1213" i="7"/>
  <c r="S1491" i="7"/>
  <c r="S1539" i="7"/>
  <c r="S1638" i="7"/>
  <c r="S1691" i="7"/>
  <c r="S1893" i="7"/>
  <c r="S1899" i="7"/>
  <c r="S1937" i="7"/>
  <c r="N1248" i="7"/>
  <c r="O1248" i="7" s="1"/>
  <c r="S1051" i="7"/>
  <c r="S1246" i="7"/>
  <c r="S1308" i="7"/>
  <c r="S1888" i="7"/>
  <c r="K526" i="7"/>
  <c r="K943" i="7"/>
  <c r="S943" i="7" s="1"/>
  <c r="K1208" i="7"/>
  <c r="O1727" i="7"/>
  <c r="R1091" i="7"/>
  <c r="R1153" i="7"/>
  <c r="R1924" i="7"/>
  <c r="S422" i="7"/>
  <c r="S524" i="7"/>
  <c r="S529" i="7"/>
  <c r="S547" i="7"/>
  <c r="S574" i="7"/>
  <c r="S580" i="7"/>
  <c r="R1103" i="7"/>
  <c r="S707" i="7"/>
  <c r="S711" i="7"/>
  <c r="S717" i="7"/>
  <c r="S781" i="7"/>
  <c r="S793" i="7"/>
  <c r="S822" i="7"/>
  <c r="S845" i="7"/>
  <c r="S934" i="7"/>
  <c r="S944" i="7"/>
  <c r="S948" i="7"/>
  <c r="S953" i="7"/>
  <c r="S957" i="7"/>
  <c r="S962" i="7"/>
  <c r="S987" i="7"/>
  <c r="S996" i="7"/>
  <c r="S1000" i="7"/>
  <c r="S1011" i="7"/>
  <c r="S1015" i="7"/>
  <c r="S1020" i="7"/>
  <c r="S1024" i="7"/>
  <c r="S1029" i="7"/>
  <c r="S1063" i="7"/>
  <c r="S1159" i="7"/>
  <c r="S1164" i="7"/>
  <c r="S1168" i="7"/>
  <c r="S1209" i="7"/>
  <c r="S1302" i="7"/>
  <c r="S1368" i="7"/>
  <c r="S1373" i="7"/>
  <c r="S1421" i="7"/>
  <c r="R1501" i="7"/>
  <c r="S1518" i="7"/>
  <c r="S1644" i="7"/>
  <c r="S1736" i="7"/>
  <c r="K510" i="7"/>
  <c r="M565" i="7"/>
  <c r="O565" i="7" s="1"/>
  <c r="S767" i="7"/>
  <c r="S776" i="7"/>
  <c r="K789" i="7"/>
  <c r="O930" i="7"/>
  <c r="S930" i="7" s="1"/>
  <c r="K283" i="7"/>
  <c r="S283" i="7" s="1"/>
  <c r="O553" i="7"/>
  <c r="S553" i="7" s="1"/>
  <c r="O883" i="7"/>
  <c r="S883" i="7" s="1"/>
  <c r="K979" i="7"/>
  <c r="O1280" i="7"/>
  <c r="K1288" i="7"/>
  <c r="O1334" i="7"/>
  <c r="Q1391" i="7"/>
  <c r="S1427" i="7"/>
  <c r="S1754" i="7"/>
  <c r="J27" i="7"/>
  <c r="R27" i="7" s="1"/>
  <c r="R566" i="7"/>
  <c r="R1415" i="7"/>
  <c r="R1537" i="7"/>
  <c r="R1399" i="7"/>
  <c r="J872" i="7"/>
  <c r="S743" i="7"/>
  <c r="S812" i="7"/>
  <c r="S891" i="7"/>
  <c r="S907" i="7"/>
  <c r="S912" i="7"/>
  <c r="S983" i="7"/>
  <c r="S1007" i="7"/>
  <c r="S1054" i="7"/>
  <c r="S1080" i="7"/>
  <c r="S1085" i="7"/>
  <c r="S1090" i="7"/>
  <c r="S1101" i="7"/>
  <c r="S1107" i="7"/>
  <c r="S1112" i="7"/>
  <c r="S1117" i="7"/>
  <c r="S1128" i="7"/>
  <c r="S1133" i="7"/>
  <c r="S1149" i="7"/>
  <c r="S1155" i="7"/>
  <c r="S1193" i="7"/>
  <c r="S1199" i="7"/>
  <c r="S1204" i="7"/>
  <c r="S1403" i="7"/>
  <c r="S1411" i="7"/>
  <c r="S1417" i="7"/>
  <c r="S1503" i="7"/>
  <c r="S1508" i="7"/>
  <c r="S1852" i="7"/>
  <c r="M381" i="7"/>
  <c r="M382" i="7" s="1"/>
  <c r="O382" i="7" s="1"/>
  <c r="K234" i="7"/>
  <c r="Q276" i="7"/>
  <c r="Q359" i="7"/>
  <c r="Q776" i="7"/>
  <c r="Q820" i="7"/>
  <c r="I875" i="7"/>
  <c r="K875" i="7" s="1"/>
  <c r="Q877" i="7"/>
  <c r="M937" i="7"/>
  <c r="O937" i="7" s="1"/>
  <c r="S937" i="7" s="1"/>
  <c r="Q1229" i="7"/>
  <c r="O1233" i="7"/>
  <c r="O1236" i="7"/>
  <c r="Q1342" i="7"/>
  <c r="K1399" i="7"/>
  <c r="K1558" i="7"/>
  <c r="Q1724" i="7"/>
  <c r="R1939" i="7"/>
  <c r="K512" i="7"/>
  <c r="I742" i="7"/>
  <c r="K742" i="7" s="1"/>
  <c r="S742" i="7" s="1"/>
  <c r="O1255" i="7"/>
  <c r="O1258" i="7"/>
  <c r="K1938" i="7"/>
  <c r="Q1951" i="7"/>
  <c r="R36" i="7"/>
  <c r="R830" i="7"/>
  <c r="R1236" i="7"/>
  <c r="R1408" i="7"/>
  <c r="J1894" i="7"/>
  <c r="K1894" i="7" s="1"/>
  <c r="R1895" i="7"/>
  <c r="S777" i="7"/>
  <c r="S807" i="7"/>
  <c r="S926" i="7"/>
  <c r="S1016" i="7"/>
  <c r="S1160" i="7"/>
  <c r="S1369" i="7"/>
  <c r="S1378" i="7"/>
  <c r="S1423" i="7"/>
  <c r="O1408" i="7"/>
  <c r="I1645" i="7"/>
  <c r="K1645" i="7" s="1"/>
  <c r="S1645" i="7" s="1"/>
  <c r="M1723" i="7"/>
  <c r="M1720" i="7" s="1"/>
  <c r="Q1720" i="7" s="1"/>
  <c r="R1497" i="7"/>
  <c r="R1407" i="7"/>
  <c r="S74" i="7"/>
  <c r="S251" i="7"/>
  <c r="S264" i="7"/>
  <c r="S291" i="7"/>
  <c r="S363" i="7"/>
  <c r="S368" i="7"/>
  <c r="S389" i="7"/>
  <c r="S400" i="7"/>
  <c r="S539" i="7"/>
  <c r="R875" i="7"/>
  <c r="S772" i="7"/>
  <c r="S819" i="7"/>
  <c r="S829" i="7"/>
  <c r="S842" i="7"/>
  <c r="S879" i="7"/>
  <c r="S884" i="7"/>
  <c r="S904" i="7"/>
  <c r="S908" i="7"/>
  <c r="S913" i="7"/>
  <c r="S917" i="7"/>
  <c r="S984" i="7"/>
  <c r="S1076" i="7"/>
  <c r="S1082" i="7"/>
  <c r="S1086" i="7"/>
  <c r="S1092" i="7"/>
  <c r="S1097" i="7"/>
  <c r="S1108" i="7"/>
  <c r="S1113" i="7"/>
  <c r="S1118" i="7"/>
  <c r="S1124" i="7"/>
  <c r="S1130" i="7"/>
  <c r="S1135" i="7"/>
  <c r="S1140" i="7"/>
  <c r="S1151" i="7"/>
  <c r="S1156" i="7"/>
  <c r="S1195" i="7"/>
  <c r="S1200" i="7"/>
  <c r="S1234" i="7"/>
  <c r="S1239" i="7"/>
  <c r="S1278" i="7"/>
  <c r="S1283" i="7"/>
  <c r="S1292" i="7"/>
  <c r="S1339" i="7"/>
  <c r="S1349" i="7"/>
  <c r="S1354" i="7"/>
  <c r="S1400" i="7"/>
  <c r="S1504" i="7"/>
  <c r="S1531" i="7"/>
  <c r="S1544" i="7"/>
  <c r="S1654" i="7"/>
  <c r="S1722" i="7"/>
  <c r="S1738" i="7"/>
  <c r="S1896" i="7"/>
  <c r="S1925" i="7"/>
  <c r="N1311" i="7"/>
  <c r="R1721" i="7"/>
  <c r="S1850" i="7"/>
  <c r="S1854" i="7"/>
  <c r="S1897" i="7"/>
  <c r="S1903" i="7"/>
  <c r="S1919" i="7"/>
  <c r="S1926" i="7"/>
  <c r="S1945" i="7"/>
  <c r="S2042" i="7"/>
  <c r="S55" i="7"/>
  <c r="S69" i="7"/>
  <c r="S265" i="7"/>
  <c r="S294" i="7"/>
  <c r="S410" i="7"/>
  <c r="S551" i="7"/>
  <c r="R972" i="7"/>
  <c r="S735" i="7"/>
  <c r="S740" i="7"/>
  <c r="S768" i="7"/>
  <c r="S773" i="7"/>
  <c r="S798" i="7"/>
  <c r="S803" i="7"/>
  <c r="S814" i="7"/>
  <c r="S862" i="7"/>
  <c r="S874" i="7"/>
  <c r="S888" i="7"/>
  <c r="S900" i="7"/>
  <c r="S966" i="7"/>
  <c r="S1042" i="7"/>
  <c r="S1046" i="7"/>
  <c r="S1073" i="7"/>
  <c r="S1179" i="7"/>
  <c r="S1185" i="7"/>
  <c r="S1218" i="7"/>
  <c r="S1230" i="7"/>
  <c r="S1240" i="7"/>
  <c r="S1257" i="7"/>
  <c r="S1268" i="7"/>
  <c r="S1279" i="7"/>
  <c r="S1284" i="7"/>
  <c r="S1315" i="7"/>
  <c r="S1321" i="7"/>
  <c r="S1325" i="7"/>
  <c r="S1340" i="7"/>
  <c r="S1345" i="7"/>
  <c r="S1350" i="7"/>
  <c r="S1355" i="7"/>
  <c r="S1394" i="7"/>
  <c r="S1498" i="7"/>
  <c r="S1511" i="7"/>
  <c r="S1556" i="7"/>
  <c r="S1561" i="7"/>
  <c r="S1626" i="7"/>
  <c r="S1641" i="7"/>
  <c r="S1884" i="7"/>
  <c r="S2039" i="7"/>
  <c r="R1841" i="7"/>
  <c r="S1849" i="7"/>
  <c r="S1859" i="7"/>
  <c r="S1949" i="7"/>
  <c r="S1954" i="7"/>
  <c r="R1410" i="7"/>
  <c r="O1741" i="7"/>
  <c r="S1741" i="7" s="1"/>
  <c r="R1741" i="7"/>
  <c r="S13" i="7"/>
  <c r="S731" i="7"/>
  <c r="S769" i="7"/>
  <c r="S826" i="7"/>
  <c r="S843" i="7"/>
  <c r="S864" i="7"/>
  <c r="S868" i="7"/>
  <c r="S876" i="7"/>
  <c r="S880" i="7"/>
  <c r="S889" i="7"/>
  <c r="S901" i="7"/>
  <c r="S905" i="7"/>
  <c r="S909" i="7"/>
  <c r="S932" i="7"/>
  <c r="S964" i="7"/>
  <c r="S1031" i="7"/>
  <c r="S1035" i="7"/>
  <c r="S1039" i="7"/>
  <c r="S1044" i="7"/>
  <c r="S1083" i="7"/>
  <c r="S1087" i="7"/>
  <c r="S1093" i="7"/>
  <c r="S1104" i="7"/>
  <c r="S1120" i="7"/>
  <c r="S1125" i="7"/>
  <c r="S1136" i="7"/>
  <c r="S1147" i="7"/>
  <c r="S1152" i="7"/>
  <c r="S1175" i="7"/>
  <c r="S1182" i="7"/>
  <c r="S1196" i="7"/>
  <c r="S1270" i="7"/>
  <c r="S1332" i="7"/>
  <c r="S1401" i="7"/>
  <c r="S1167" i="7"/>
  <c r="S1217" i="7"/>
  <c r="S1238" i="7"/>
  <c r="S1254" i="7"/>
  <c r="S1376" i="7"/>
  <c r="S360" i="7"/>
  <c r="S366" i="7"/>
  <c r="S393" i="7"/>
  <c r="S398" i="7"/>
  <c r="S906" i="7"/>
  <c r="S910" i="7"/>
  <c r="S915" i="7"/>
  <c r="S1084" i="7"/>
  <c r="S1089" i="7"/>
  <c r="S1138" i="7"/>
  <c r="S1203" i="7"/>
  <c r="S1416" i="7"/>
  <c r="S1546" i="7"/>
  <c r="S1652" i="7"/>
  <c r="S709" i="7"/>
  <c r="S989" i="7"/>
  <c r="S998" i="7"/>
  <c r="S1060" i="7"/>
  <c r="S1361" i="7"/>
  <c r="S1380" i="7"/>
  <c r="S1384" i="7"/>
  <c r="S1419" i="7"/>
  <c r="S1424" i="7"/>
  <c r="S1640" i="7"/>
  <c r="S1747" i="7"/>
  <c r="S1752" i="7"/>
  <c r="S358" i="7"/>
  <c r="S369" i="7"/>
  <c r="S379" i="7"/>
  <c r="S390" i="7"/>
  <c r="S397" i="7"/>
  <c r="S402" i="7"/>
  <c r="S714" i="7"/>
  <c r="S955" i="7"/>
  <c r="S959" i="7"/>
  <c r="S993" i="7"/>
  <c r="S1013" i="7"/>
  <c r="S1211" i="7"/>
  <c r="S50" i="7"/>
  <c r="S70" i="7"/>
  <c r="S411" i="7"/>
  <c r="S511" i="7"/>
  <c r="S518" i="7"/>
  <c r="S1541" i="7"/>
  <c r="S67" i="7"/>
  <c r="S73" i="7"/>
  <c r="S425" i="7"/>
  <c r="S522" i="7"/>
  <c r="S573" i="7"/>
  <c r="S21" i="7"/>
  <c r="S61" i="7"/>
  <c r="S229" i="7"/>
  <c r="S236" i="7"/>
  <c r="S285" i="7"/>
  <c r="S418" i="7"/>
  <c r="S423" i="7"/>
  <c r="S571" i="7"/>
  <c r="S581" i="7"/>
  <c r="M1111" i="7"/>
  <c r="O1111" i="7" s="1"/>
  <c r="M1269" i="7"/>
  <c r="O1269" i="7" s="1"/>
  <c r="R541" i="7"/>
  <c r="J540" i="7"/>
  <c r="K540" i="7" s="1"/>
  <c r="N1509" i="7"/>
  <c r="R1509" i="7" s="1"/>
  <c r="R1510" i="7"/>
  <c r="R1737" i="7"/>
  <c r="K727" i="7"/>
  <c r="I726" i="7"/>
  <c r="K726" i="7" s="1"/>
  <c r="S726" i="7" s="1"/>
  <c r="O1003" i="7"/>
  <c r="S1003" i="7" s="1"/>
  <c r="M1002" i="7"/>
  <c r="Q1002" i="7" s="1"/>
  <c r="K1215" i="7"/>
  <c r="I1212" i="7"/>
  <c r="Q1212" i="7" s="1"/>
  <c r="O1251" i="7"/>
  <c r="Q1251" i="7"/>
  <c r="Q1288" i="7"/>
  <c r="O1510" i="7"/>
  <c r="S1510" i="7" s="1"/>
  <c r="M1509" i="7"/>
  <c r="M1500" i="7" s="1"/>
  <c r="Q1510" i="7"/>
  <c r="O2037" i="7"/>
  <c r="M2036" i="7"/>
  <c r="O2036" i="7" s="1"/>
  <c r="J278" i="7"/>
  <c r="R278" i="7" s="1"/>
  <c r="R279" i="7"/>
  <c r="R1137" i="7"/>
  <c r="N1134" i="7"/>
  <c r="R1134" i="7" s="1"/>
  <c r="N1555" i="7"/>
  <c r="O1555" i="7" s="1"/>
  <c r="R1558" i="7"/>
  <c r="O1558" i="7"/>
  <c r="O1628" i="7"/>
  <c r="S736" i="7"/>
  <c r="S816" i="7"/>
  <c r="S858" i="7"/>
  <c r="S1186" i="7"/>
  <c r="S1220" i="7"/>
  <c r="S1225" i="7"/>
  <c r="S1231" i="7"/>
  <c r="S1237" i="7"/>
  <c r="S1242" i="7"/>
  <c r="S1247" i="7"/>
  <c r="S1253" i="7"/>
  <c r="S1264" i="7"/>
  <c r="S1285" i="7"/>
  <c r="S1309" i="7"/>
  <c r="S1317" i="7"/>
  <c r="S1322" i="7"/>
  <c r="S1327" i="7"/>
  <c r="S1337" i="7"/>
  <c r="S1341" i="7"/>
  <c r="S1346" i="7"/>
  <c r="S1352" i="7"/>
  <c r="S1356" i="7"/>
  <c r="S1512" i="7"/>
  <c r="S1562" i="7"/>
  <c r="S1842" i="7"/>
  <c r="S1876" i="7"/>
  <c r="S1885" i="7"/>
  <c r="S1913" i="7"/>
  <c r="S2046" i="7"/>
  <c r="R266" i="7"/>
  <c r="N537" i="7"/>
  <c r="N534" i="7" s="1"/>
  <c r="R538" i="7"/>
  <c r="N519" i="7"/>
  <c r="R520" i="7"/>
  <c r="N1348" i="7"/>
  <c r="R1351" i="7"/>
  <c r="R1265" i="7"/>
  <c r="N1262" i="7"/>
  <c r="O359" i="7"/>
  <c r="M357" i="7"/>
  <c r="O357" i="7" s="1"/>
  <c r="O723" i="7"/>
  <c r="S723" i="7" s="1"/>
  <c r="Q723" i="7"/>
  <c r="O792" i="7"/>
  <c r="O897" i="7"/>
  <c r="S897" i="7" s="1"/>
  <c r="Q897" i="7"/>
  <c r="O1208" i="7"/>
  <c r="Q1208" i="7"/>
  <c r="M1551" i="7"/>
  <c r="Q1551" i="7" s="1"/>
  <c r="Q1552" i="7"/>
  <c r="R1262" i="7"/>
  <c r="O836" i="7"/>
  <c r="K836" i="7"/>
  <c r="K882" i="7"/>
  <c r="S981" i="7"/>
  <c r="O1201" i="7"/>
  <c r="K1379" i="7"/>
  <c r="O1410" i="7"/>
  <c r="O1525" i="7"/>
  <c r="I1867" i="7"/>
  <c r="O1881" i="7"/>
  <c r="J523" i="7"/>
  <c r="J516" i="7" s="1"/>
  <c r="R1062" i="7"/>
  <c r="S834" i="7"/>
  <c r="S973" i="7"/>
  <c r="S977" i="7"/>
  <c r="S1065" i="7"/>
  <c r="S1429" i="7"/>
  <c r="S738" i="7"/>
  <c r="S805" i="7"/>
  <c r="S821" i="7"/>
  <c r="S840" i="7"/>
  <c r="S928" i="7"/>
  <c r="S939" i="7"/>
  <c r="S995" i="7"/>
  <c r="S999" i="7"/>
  <c r="S1018" i="7"/>
  <c r="S1028" i="7"/>
  <c r="S1032" i="7"/>
  <c r="S1045" i="7"/>
  <c r="S1075" i="7"/>
  <c r="S1163" i="7"/>
  <c r="S1183" i="7"/>
  <c r="S1221" i="7"/>
  <c r="S1271" i="7"/>
  <c r="S1301" i="7"/>
  <c r="S1328" i="7"/>
  <c r="S1343" i="7"/>
  <c r="S1357" i="7"/>
  <c r="S1393" i="7"/>
  <c r="S1542" i="7"/>
  <c r="I534" i="7"/>
  <c r="K569" i="7"/>
  <c r="I226" i="7"/>
  <c r="K244" i="7"/>
  <c r="K408" i="7"/>
  <c r="I501" i="7"/>
  <c r="I498" i="7" s="1"/>
  <c r="K531" i="7"/>
  <c r="M713" i="7"/>
  <c r="K749" i="7"/>
  <c r="K911" i="7"/>
  <c r="Q1009" i="7"/>
  <c r="O1062" i="7"/>
  <c r="O1098" i="7"/>
  <c r="Q1296" i="7"/>
  <c r="K1314" i="7"/>
  <c r="O1319" i="7"/>
  <c r="K1342" i="7"/>
  <c r="S1391" i="7"/>
  <c r="I1425" i="7"/>
  <c r="I1422" i="7" s="1"/>
  <c r="Q1427" i="7"/>
  <c r="Q1502" i="7"/>
  <c r="K1706" i="7"/>
  <c r="O1737" i="7"/>
  <c r="I1917" i="7"/>
  <c r="K1917" i="7" s="1"/>
  <c r="I1933" i="7"/>
  <c r="R765" i="7"/>
  <c r="S724" i="7"/>
  <c r="S778" i="7"/>
  <c r="S784" i="7"/>
  <c r="S808" i="7"/>
  <c r="S923" i="7"/>
  <c r="S927" i="7"/>
  <c r="S946" i="7"/>
  <c r="S950" i="7"/>
  <c r="S1026" i="7"/>
  <c r="S1371" i="7"/>
  <c r="S1375" i="7"/>
  <c r="S1549" i="7"/>
  <c r="R1628" i="7"/>
  <c r="S1632" i="7"/>
  <c r="S1636" i="7"/>
  <c r="N147" i="7"/>
  <c r="H6" i="8" s="1"/>
  <c r="R1187" i="7"/>
  <c r="R930" i="7"/>
  <c r="K230" i="7"/>
  <c r="S230" i="7" s="1"/>
  <c r="K1297" i="7"/>
  <c r="O1387" i="7"/>
  <c r="S1387" i="7" s="1"/>
  <c r="Q1507" i="7"/>
  <c r="S388" i="7"/>
  <c r="J860" i="7"/>
  <c r="S755" i="7"/>
  <c r="S914" i="7"/>
  <c r="S919" i="7"/>
  <c r="S942" i="7"/>
  <c r="S1099" i="7"/>
  <c r="S1115" i="7"/>
  <c r="S1141" i="7"/>
  <c r="S1157" i="7"/>
  <c r="S1405" i="7"/>
  <c r="S1414" i="7"/>
  <c r="S1505" i="7"/>
  <c r="S1535" i="7"/>
  <c r="S1545" i="7"/>
  <c r="S1651" i="7"/>
  <c r="N1294" i="7"/>
  <c r="S238" i="7"/>
  <c r="S225" i="7"/>
  <c r="S274" i="7"/>
  <c r="S414" i="7"/>
  <c r="S508" i="7"/>
  <c r="S550" i="7"/>
  <c r="S11" i="7"/>
  <c r="S254" i="7"/>
  <c r="S269" i="7"/>
  <c r="S515" i="7"/>
  <c r="S528" i="7"/>
  <c r="S567" i="7"/>
  <c r="S15" i="7"/>
  <c r="S59" i="7"/>
  <c r="S259" i="7"/>
  <c r="S250" i="7"/>
  <c r="S361" i="7"/>
  <c r="S367" i="7"/>
  <c r="S371" i="7"/>
  <c r="S383" i="7"/>
  <c r="S399" i="7"/>
  <c r="S407" i="7"/>
  <c r="S536" i="7"/>
  <c r="S258" i="7"/>
  <c r="S262" i="7"/>
  <c r="S413" i="7"/>
  <c r="S533" i="7"/>
  <c r="S577" i="7"/>
  <c r="K417" i="7"/>
  <c r="I416" i="7"/>
  <c r="K1622" i="7"/>
  <c r="S1622" i="7" s="1"/>
  <c r="Q1622" i="7"/>
  <c r="K1547" i="7"/>
  <c r="S1547" i="7" s="1"/>
  <c r="Q1547" i="7"/>
  <c r="J2041" i="7"/>
  <c r="J2035" i="7" s="1"/>
  <c r="J2034" i="7" s="1"/>
  <c r="R2044" i="7"/>
  <c r="N66" i="7"/>
  <c r="R68" i="7"/>
  <c r="I272" i="7"/>
  <c r="Q273" i="7"/>
  <c r="M288" i="7"/>
  <c r="Q288" i="7" s="1"/>
  <c r="Q395" i="7"/>
  <c r="Q404" i="7"/>
  <c r="Q532" i="7"/>
  <c r="Q599" i="7"/>
  <c r="Q602" i="7"/>
  <c r="I899" i="7"/>
  <c r="Q902" i="7"/>
  <c r="I940" i="7"/>
  <c r="Q940" i="7" s="1"/>
  <c r="Q943" i="7"/>
  <c r="Q981" i="7"/>
  <c r="Q985" i="7"/>
  <c r="Q1390" i="7"/>
  <c r="I1501" i="7"/>
  <c r="K1501" i="7" s="1"/>
  <c r="Q1521" i="7"/>
  <c r="Q1558" i="7"/>
  <c r="S1698" i="7"/>
  <c r="S1702" i="7"/>
  <c r="S791" i="7"/>
  <c r="S809" i="7"/>
  <c r="S1005" i="7"/>
  <c r="S1094" i="7"/>
  <c r="S1116" i="7"/>
  <c r="S1132" i="7"/>
  <c r="S1148" i="7"/>
  <c r="S1154" i="7"/>
  <c r="S1192" i="7"/>
  <c r="S1372" i="7"/>
  <c r="S1420" i="7"/>
  <c r="M1126" i="7"/>
  <c r="O1126" i="7" s="1"/>
  <c r="M1422" i="7"/>
  <c r="O1422" i="7" s="1"/>
  <c r="I1543" i="7"/>
  <c r="I1540" i="7" s="1"/>
  <c r="K1540" i="7" s="1"/>
  <c r="O227" i="7"/>
  <c r="O240" i="7"/>
  <c r="I403" i="7"/>
  <c r="I732" i="7"/>
  <c r="K732" i="7" s="1"/>
  <c r="Q734" i="7"/>
  <c r="I765" i="7"/>
  <c r="K765" i="7" s="1"/>
  <c r="Q767" i="7"/>
  <c r="I863" i="7"/>
  <c r="Q863" i="7" s="1"/>
  <c r="Q865" i="7"/>
  <c r="M882" i="7"/>
  <c r="M872" i="7" s="1"/>
  <c r="Q1003" i="7"/>
  <c r="I1177" i="7"/>
  <c r="K1177" i="7" s="1"/>
  <c r="I1205" i="7"/>
  <c r="Q1205" i="7" s="1"/>
  <c r="Q1387" i="7"/>
  <c r="O1721" i="7"/>
  <c r="K1931" i="7"/>
  <c r="I1930" i="7"/>
  <c r="K1930" i="7" s="1"/>
  <c r="R1241" i="7"/>
  <c r="J1649" i="7"/>
  <c r="K1649" i="7" s="1"/>
  <c r="R1650" i="7"/>
  <c r="R1215" i="7"/>
  <c r="Q151" i="7"/>
  <c r="Q230" i="7"/>
  <c r="Q244" i="7"/>
  <c r="O266" i="7"/>
  <c r="Q289" i="7"/>
  <c r="Q373" i="7"/>
  <c r="M531" i="7"/>
  <c r="M523" i="7" s="1"/>
  <c r="O727" i="7"/>
  <c r="M980" i="7"/>
  <c r="O980" i="7" s="1"/>
  <c r="S980" i="7" s="1"/>
  <c r="K1623" i="7"/>
  <c r="S1623" i="7" s="1"/>
  <c r="Q1623" i="7"/>
  <c r="O1835" i="7"/>
  <c r="R25" i="7"/>
  <c r="K504" i="7"/>
  <c r="S504" i="7" s="1"/>
  <c r="S514" i="7"/>
  <c r="K1902" i="7"/>
  <c r="K2044" i="7"/>
  <c r="S2044" i="7" s="1"/>
  <c r="S35" i="7"/>
  <c r="S48" i="7"/>
  <c r="S150" i="7"/>
  <c r="J534" i="7"/>
  <c r="S542" i="7"/>
  <c r="J1331" i="7"/>
  <c r="R1233" i="7"/>
  <c r="R1150" i="7"/>
  <c r="S775" i="7"/>
  <c r="S831" i="7"/>
  <c r="S1249" i="7"/>
  <c r="S1260" i="7"/>
  <c r="S1266" i="7"/>
  <c r="S1276" i="7"/>
  <c r="S1291" i="7"/>
  <c r="S1306" i="7"/>
  <c r="S1310" i="7"/>
  <c r="S1318" i="7"/>
  <c r="S1333" i="7"/>
  <c r="S1402" i="7"/>
  <c r="R1934" i="7"/>
  <c r="J1867" i="7"/>
  <c r="S1837" i="7"/>
  <c r="S1865" i="7"/>
  <c r="S1880" i="7"/>
  <c r="N408" i="7"/>
  <c r="R408" i="7" s="1"/>
  <c r="O1552" i="7"/>
  <c r="S1552" i="7" s="1"/>
  <c r="O1621" i="7"/>
  <c r="O1689" i="7"/>
  <c r="I1858" i="7"/>
  <c r="K1858" i="7" s="1"/>
  <c r="Q1883" i="7"/>
  <c r="K1936" i="7"/>
  <c r="O1951" i="7"/>
  <c r="S28" i="7"/>
  <c r="R219" i="7"/>
  <c r="S419" i="7"/>
  <c r="S424" i="7"/>
  <c r="R1392" i="7"/>
  <c r="R1119" i="7"/>
  <c r="R1088" i="7"/>
  <c r="S770" i="7"/>
  <c r="S800" i="7"/>
  <c r="S881" i="7"/>
  <c r="S965" i="7"/>
  <c r="S969" i="7"/>
  <c r="S978" i="7"/>
  <c r="S1049" i="7"/>
  <c r="S1172" i="7"/>
  <c r="S1553" i="7"/>
  <c r="S1559" i="7"/>
  <c r="S1563" i="7"/>
  <c r="S1639" i="7"/>
  <c r="R1730" i="7"/>
  <c r="S1739" i="7"/>
  <c r="R1909" i="7"/>
  <c r="R248" i="7"/>
  <c r="S384" i="7"/>
  <c r="N1316" i="7"/>
  <c r="S1021" i="7"/>
  <c r="R239" i="7"/>
  <c r="S241" i="7"/>
  <c r="S281" i="7"/>
  <c r="S503" i="7"/>
  <c r="S507" i="7"/>
  <c r="J780" i="7"/>
  <c r="S720" i="7"/>
  <c r="S733" i="7"/>
  <c r="S746" i="7"/>
  <c r="S766" i="7"/>
  <c r="S796" i="7"/>
  <c r="S896" i="7"/>
  <c r="S961" i="7"/>
  <c r="S1023" i="7"/>
  <c r="S1057" i="7"/>
  <c r="S1061" i="7"/>
  <c r="S1207" i="7"/>
  <c r="S1494" i="7"/>
  <c r="S1932" i="7"/>
  <c r="S1941" i="7"/>
  <c r="N226" i="7"/>
  <c r="S364" i="7"/>
  <c r="N523" i="7"/>
  <c r="N1389" i="7"/>
  <c r="N780" i="7"/>
  <c r="N1933" i="7"/>
  <c r="Q293" i="7"/>
  <c r="K293" i="7"/>
  <c r="M372" i="7"/>
  <c r="O372" i="7" s="1"/>
  <c r="O375" i="7"/>
  <c r="O606" i="7"/>
  <c r="S606" i="7" s="1"/>
  <c r="Q606" i="7"/>
  <c r="O855" i="7"/>
  <c r="I1006" i="7"/>
  <c r="K1019" i="7"/>
  <c r="Q1019" i="7"/>
  <c r="O1103" i="7"/>
  <c r="I1111" i="7"/>
  <c r="K1111" i="7" s="1"/>
  <c r="Q1114" i="7"/>
  <c r="K1201" i="7"/>
  <c r="I1198" i="7"/>
  <c r="K1198" i="7" s="1"/>
  <c r="Q1201" i="7"/>
  <c r="K1719" i="7"/>
  <c r="S1719" i="7" s="1"/>
  <c r="I1718" i="7"/>
  <c r="Q1718" i="7" s="1"/>
  <c r="Q1719" i="7"/>
  <c r="I329" i="2"/>
  <c r="I328" i="2" s="1"/>
  <c r="I327" i="2" s="1"/>
  <c r="I326" i="2" s="1"/>
  <c r="I234" i="2"/>
  <c r="M148" i="7"/>
  <c r="O149" i="7"/>
  <c r="Q152" i="7"/>
  <c r="K152" i="7"/>
  <c r="S152" i="7" s="1"/>
  <c r="M219" i="7"/>
  <c r="O219" i="7" s="1"/>
  <c r="K223" i="7"/>
  <c r="O234" i="7"/>
  <c r="Q238" i="7"/>
  <c r="M248" i="7"/>
  <c r="Q248" i="7" s="1"/>
  <c r="Q259" i="7"/>
  <c r="Q267" i="7"/>
  <c r="M263" i="7"/>
  <c r="O275" i="7"/>
  <c r="Q283" i="7"/>
  <c r="K287" i="7"/>
  <c r="O290" i="7"/>
  <c r="S290" i="7" s="1"/>
  <c r="M292" i="7"/>
  <c r="O292" i="7" s="1"/>
  <c r="O293" i="7"/>
  <c r="Q385" i="7"/>
  <c r="K385" i="7"/>
  <c r="Q409" i="7"/>
  <c r="Q500" i="7"/>
  <c r="Q513" i="7"/>
  <c r="O513" i="7"/>
  <c r="S513" i="7" s="1"/>
  <c r="Q517" i="7"/>
  <c r="Q553" i="7"/>
  <c r="Q607" i="7"/>
  <c r="O607" i="7"/>
  <c r="S607" i="7" s="1"/>
  <c r="I757" i="7"/>
  <c r="K757" i="7" s="1"/>
  <c r="S757" i="7" s="1"/>
  <c r="K759" i="7"/>
  <c r="S759" i="7" s="1"/>
  <c r="O789" i="7"/>
  <c r="Q789" i="7"/>
  <c r="K797" i="7"/>
  <c r="S797" i="7" s="1"/>
  <c r="Q797" i="7"/>
  <c r="O813" i="7"/>
  <c r="S813" i="7" s="1"/>
  <c r="Q813" i="7"/>
  <c r="Q952" i="7"/>
  <c r="O952" i="7"/>
  <c r="K1002" i="7"/>
  <c r="K1122" i="7"/>
  <c r="I1119" i="7"/>
  <c r="K1119" i="7" s="1"/>
  <c r="Q1122" i="7"/>
  <c r="O1198" i="7"/>
  <c r="Q1244" i="7"/>
  <c r="K1244" i="7"/>
  <c r="O1305" i="7"/>
  <c r="Q1305" i="7"/>
  <c r="M1487" i="7"/>
  <c r="O1487" i="7" s="1"/>
  <c r="O1488" i="7"/>
  <c r="I1496" i="7"/>
  <c r="K1497" i="7"/>
  <c r="S1497" i="7" s="1"/>
  <c r="Q1497" i="7"/>
  <c r="M1522" i="7"/>
  <c r="O1522" i="7" s="1"/>
  <c r="Q1656" i="7"/>
  <c r="I1655" i="7"/>
  <c r="M1894" i="7"/>
  <c r="Q1894" i="7" s="1"/>
  <c r="O1895" i="7"/>
  <c r="O1918" i="7"/>
  <c r="S1918" i="7" s="1"/>
  <c r="M1917" i="7"/>
  <c r="M1906" i="7" s="1"/>
  <c r="Q2040" i="7"/>
  <c r="O2040" i="7"/>
  <c r="S2040" i="7" s="1"/>
  <c r="R47" i="7"/>
  <c r="J46" i="7"/>
  <c r="K221" i="7"/>
  <c r="S221" i="7" s="1"/>
  <c r="K806" i="7"/>
  <c r="S806" i="7" s="1"/>
  <c r="K1334" i="7"/>
  <c r="K365" i="7"/>
  <c r="I362" i="7"/>
  <c r="K565" i="7"/>
  <c r="Q578" i="7"/>
  <c r="K578" i="7"/>
  <c r="O825" i="7"/>
  <c r="S825" i="7" s="1"/>
  <c r="Q825" i="7"/>
  <c r="O1533" i="7"/>
  <c r="Q1533" i="7"/>
  <c r="K1841" i="7"/>
  <c r="Q1841" i="7"/>
  <c r="K1114" i="7"/>
  <c r="S1114" i="7" s="1"/>
  <c r="M153" i="7"/>
  <c r="O153" i="7" s="1"/>
  <c r="Q157" i="7"/>
  <c r="K157" i="7"/>
  <c r="S157" i="7" s="1"/>
  <c r="M223" i="7"/>
  <c r="O223" i="7" s="1"/>
  <c r="Q234" i="7"/>
  <c r="M237" i="7"/>
  <c r="O237" i="7" s="1"/>
  <c r="Q268" i="7"/>
  <c r="K268" i="7"/>
  <c r="S268" i="7" s="1"/>
  <c r="Q275" i="7"/>
  <c r="Q365" i="7"/>
  <c r="K377" i="7"/>
  <c r="S377" i="7" s="1"/>
  <c r="Q377" i="7"/>
  <c r="O510" i="7"/>
  <c r="Q510" i="7"/>
  <c r="I543" i="7"/>
  <c r="K544" i="7"/>
  <c r="Q548" i="7"/>
  <c r="K548" i="7"/>
  <c r="S548" i="7" s="1"/>
  <c r="Q566" i="7"/>
  <c r="K566" i="7"/>
  <c r="Q569" i="7"/>
  <c r="O569" i="7"/>
  <c r="K583" i="7"/>
  <c r="I586" i="7"/>
  <c r="K586" i="7" s="1"/>
  <c r="K587" i="7"/>
  <c r="Q598" i="7"/>
  <c r="O598" i="7"/>
  <c r="S598" i="7" s="1"/>
  <c r="Q601" i="7"/>
  <c r="O601" i="7"/>
  <c r="S601" i="7" s="1"/>
  <c r="Q604" i="7"/>
  <c r="O604" i="7"/>
  <c r="S604" i="7" s="1"/>
  <c r="Q744" i="7"/>
  <c r="K744" i="7"/>
  <c r="S744" i="7" s="1"/>
  <c r="O790" i="7"/>
  <c r="S790" i="7" s="1"/>
  <c r="Q790" i="7"/>
  <c r="M810" i="7"/>
  <c r="K839" i="7"/>
  <c r="S839" i="7" s="1"/>
  <c r="Q839" i="7"/>
  <c r="K857" i="7"/>
  <c r="S857" i="7" s="1"/>
  <c r="Q857" i="7"/>
  <c r="I855" i="7"/>
  <c r="K921" i="7"/>
  <c r="S921" i="7" s="1"/>
  <c r="Q921" i="7"/>
  <c r="K1070" i="7"/>
  <c r="S1070" i="7" s="1"/>
  <c r="Q1070" i="7"/>
  <c r="I1095" i="7"/>
  <c r="K1095" i="7" s="1"/>
  <c r="K1098" i="7"/>
  <c r="Q1098" i="7"/>
  <c r="O1119" i="7"/>
  <c r="K1161" i="7"/>
  <c r="Q1161" i="7"/>
  <c r="Q1187" i="7"/>
  <c r="O1187" i="7"/>
  <c r="Q1215" i="7"/>
  <c r="O1215" i="7"/>
  <c r="K1265" i="7"/>
  <c r="I1262" i="7"/>
  <c r="K1262" i="7" s="1"/>
  <c r="K1360" i="7"/>
  <c r="Q1360" i="7"/>
  <c r="I1348" i="7"/>
  <c r="K1386" i="7"/>
  <c r="Q1386" i="7"/>
  <c r="Q1398" i="7"/>
  <c r="K1398" i="7"/>
  <c r="S1398" i="7" s="1"/>
  <c r="I1389" i="7"/>
  <c r="K1485" i="7"/>
  <c r="S1485" i="7" s="1"/>
  <c r="Q1485" i="7"/>
  <c r="I1484" i="7"/>
  <c r="O1514" i="7"/>
  <c r="Q1514" i="7"/>
  <c r="K1737" i="7"/>
  <c r="I1734" i="7"/>
  <c r="Q1737" i="7"/>
  <c r="K1890" i="7"/>
  <c r="Q1890" i="7"/>
  <c r="R10" i="7"/>
  <c r="J9" i="7"/>
  <c r="R9" i="7" s="1"/>
  <c r="R34" i="7"/>
  <c r="K248" i="7"/>
  <c r="Q279" i="7"/>
  <c r="K279" i="7"/>
  <c r="M408" i="7"/>
  <c r="M403" i="7" s="1"/>
  <c r="O412" i="7"/>
  <c r="S412" i="7" s="1"/>
  <c r="Q520" i="7"/>
  <c r="O520" i="7"/>
  <c r="S520" i="7" s="1"/>
  <c r="K541" i="7"/>
  <c r="S541" i="7" s="1"/>
  <c r="Q541" i="7"/>
  <c r="K1081" i="7"/>
  <c r="I1078" i="7"/>
  <c r="K1370" i="7"/>
  <c r="Q1370" i="7"/>
  <c r="I1367" i="7"/>
  <c r="O1392" i="7"/>
  <c r="Q1392" i="7"/>
  <c r="O1517" i="7"/>
  <c r="S1517" i="7" s="1"/>
  <c r="Q1517" i="7"/>
  <c r="J1744" i="7"/>
  <c r="R1744" i="7" s="1"/>
  <c r="R1745" i="7"/>
  <c r="I395" i="2"/>
  <c r="I394" i="2" s="1"/>
  <c r="I393" i="2" s="1"/>
  <c r="Q154" i="7"/>
  <c r="K154" i="7"/>
  <c r="I220" i="7"/>
  <c r="Q224" i="7"/>
  <c r="K224" i="7"/>
  <c r="M226" i="7"/>
  <c r="Q227" i="7"/>
  <c r="I233" i="7"/>
  <c r="M239" i="7"/>
  <c r="Q240" i="7"/>
  <c r="Q249" i="7"/>
  <c r="Q261" i="7"/>
  <c r="K261" i="7"/>
  <c r="S261" i="7" s="1"/>
  <c r="M278" i="7"/>
  <c r="O278" i="7" s="1"/>
  <c r="K359" i="7"/>
  <c r="I357" i="7"/>
  <c r="M392" i="7"/>
  <c r="O401" i="7"/>
  <c r="M417" i="7"/>
  <c r="K420" i="7"/>
  <c r="S420" i="7" s="1"/>
  <c r="Q420" i="7"/>
  <c r="K499" i="7"/>
  <c r="S499" i="7" s="1"/>
  <c r="Q499" i="7"/>
  <c r="K519" i="7"/>
  <c r="I523" i="7"/>
  <c r="O526" i="7"/>
  <c r="Q535" i="7"/>
  <c r="O535" i="7"/>
  <c r="O538" i="7"/>
  <c r="S538" i="7" s="1"/>
  <c r="M537" i="7"/>
  <c r="Q540" i="7"/>
  <c r="O540" i="7"/>
  <c r="Q544" i="7"/>
  <c r="O544" i="7"/>
  <c r="M552" i="7"/>
  <c r="O584" i="7"/>
  <c r="S584" i="7" s="1"/>
  <c r="M583" i="7"/>
  <c r="Q583" i="7" s="1"/>
  <c r="Q588" i="7"/>
  <c r="O588" i="7"/>
  <c r="S588" i="7" s="1"/>
  <c r="Q608" i="7"/>
  <c r="Q705" i="7"/>
  <c r="K705" i="7"/>
  <c r="S705" i="7" s="1"/>
  <c r="Q745" i="7"/>
  <c r="K745" i="7"/>
  <c r="S745" i="7" s="1"/>
  <c r="M780" i="7"/>
  <c r="I795" i="7"/>
  <c r="I804" i="7"/>
  <c r="M801" i="7"/>
  <c r="O811" i="7"/>
  <c r="S811" i="7" s="1"/>
  <c r="M824" i="7"/>
  <c r="K863" i="7"/>
  <c r="Q1030" i="7"/>
  <c r="K1030" i="7"/>
  <c r="S1030" i="7" s="1"/>
  <c r="O1095" i="7"/>
  <c r="I1103" i="7"/>
  <c r="K1103" i="7" s="1"/>
  <c r="Q1106" i="7"/>
  <c r="K1106" i="7"/>
  <c r="I1158" i="7"/>
  <c r="Q1255" i="7"/>
  <c r="K1255" i="7"/>
  <c r="Q1258" i="7"/>
  <c r="K1258" i="7"/>
  <c r="O1379" i="7"/>
  <c r="Q1379" i="7"/>
  <c r="Q1695" i="7"/>
  <c r="K1695" i="7"/>
  <c r="I1692" i="7"/>
  <c r="I1689" i="7" s="1"/>
  <c r="O1706" i="7"/>
  <c r="Q1706" i="7"/>
  <c r="I1727" i="7"/>
  <c r="K1727" i="7" s="1"/>
  <c r="K1729" i="7"/>
  <c r="S1729" i="7" s="1"/>
  <c r="Q1729" i="7"/>
  <c r="O1868" i="7"/>
  <c r="M1867" i="7"/>
  <c r="O1867" i="7" s="1"/>
  <c r="O1909" i="7"/>
  <c r="K1921" i="7"/>
  <c r="I1920" i="7"/>
  <c r="M1921" i="7"/>
  <c r="Q1921" i="7" s="1"/>
  <c r="O1924" i="7"/>
  <c r="K378" i="7"/>
  <c r="S378" i="7" s="1"/>
  <c r="Q753" i="7"/>
  <c r="O753" i="7"/>
  <c r="S753" i="7" s="1"/>
  <c r="O765" i="7"/>
  <c r="M869" i="7"/>
  <c r="O869" i="7" s="1"/>
  <c r="O870" i="7"/>
  <c r="S870" i="7" s="1"/>
  <c r="I890" i="7"/>
  <c r="K892" i="7"/>
  <c r="S892" i="7" s="1"/>
  <c r="M982" i="7"/>
  <c r="M1006" i="7"/>
  <c r="O1006" i="7" s="1"/>
  <c r="O1019" i="7"/>
  <c r="I1053" i="7"/>
  <c r="K1055" i="7"/>
  <c r="S1055" i="7" s="1"/>
  <c r="Q1081" i="7"/>
  <c r="O1081" i="7"/>
  <c r="I1126" i="7"/>
  <c r="K1126" i="7" s="1"/>
  <c r="K1129" i="7"/>
  <c r="M1177" i="7"/>
  <c r="I1248" i="7"/>
  <c r="K1248" i="7" s="1"/>
  <c r="M1262" i="7"/>
  <c r="O1265" i="7"/>
  <c r="Q1272" i="7"/>
  <c r="K1272" i="7"/>
  <c r="Q1280" i="7"/>
  <c r="K1280" i="7"/>
  <c r="Q1303" i="7"/>
  <c r="K1303" i="7"/>
  <c r="S1303" i="7" s="1"/>
  <c r="Q1319" i="7"/>
  <c r="K1319" i="7"/>
  <c r="Q1326" i="7"/>
  <c r="Q1334" i="7"/>
  <c r="Q1351" i="7"/>
  <c r="K1351" i="7"/>
  <c r="S1351" i="7" s="1"/>
  <c r="M1348" i="7"/>
  <c r="O1360" i="7"/>
  <c r="M1367" i="7"/>
  <c r="O1370" i="7"/>
  <c r="O1501" i="7"/>
  <c r="K1509" i="7"/>
  <c r="Q1530" i="7"/>
  <c r="K1530" i="7"/>
  <c r="S1530" i="7" s="1"/>
  <c r="I1555" i="7"/>
  <c r="Q1650" i="7"/>
  <c r="K1650" i="7"/>
  <c r="M1655" i="7"/>
  <c r="O1656" i="7"/>
  <c r="M1858" i="7"/>
  <c r="Q1868" i="7"/>
  <c r="Q1873" i="7"/>
  <c r="K1873" i="7"/>
  <c r="S1873" i="7" s="1"/>
  <c r="Q1879" i="7"/>
  <c r="K1879" i="7"/>
  <c r="S1879" i="7" s="1"/>
  <c r="Q1907" i="7"/>
  <c r="K1907" i="7"/>
  <c r="S1907" i="7" s="1"/>
  <c r="Q1918" i="7"/>
  <c r="Q2037" i="7"/>
  <c r="K2037" i="7"/>
  <c r="R17" i="7"/>
  <c r="R359" i="7"/>
  <c r="J357" i="7"/>
  <c r="R357" i="7" s="1"/>
  <c r="R1360" i="7"/>
  <c r="J1348" i="7"/>
  <c r="R1145" i="7"/>
  <c r="J1142" i="7"/>
  <c r="R1142" i="7" s="1"/>
  <c r="K1170" i="7"/>
  <c r="S1170" i="7" s="1"/>
  <c r="K1326" i="7"/>
  <c r="K1418" i="7"/>
  <c r="S1418" i="7" s="1"/>
  <c r="K1507" i="7"/>
  <c r="Q963" i="7"/>
  <c r="K963" i="7"/>
  <c r="S963" i="7" s="1"/>
  <c r="I1088" i="7"/>
  <c r="K1091" i="7"/>
  <c r="I1142" i="7"/>
  <c r="K1145" i="7"/>
  <c r="I1150" i="7"/>
  <c r="K1150" i="7" s="1"/>
  <c r="K1153" i="7"/>
  <c r="Q1191" i="7"/>
  <c r="K1191" i="7"/>
  <c r="S1191" i="7" s="1"/>
  <c r="Q1295" i="7"/>
  <c r="K1295" i="7"/>
  <c r="S1295" i="7" s="1"/>
  <c r="Q1304" i="7"/>
  <c r="K1304" i="7"/>
  <c r="S1304" i="7" s="1"/>
  <c r="Q1399" i="7"/>
  <c r="O1399" i="7"/>
  <c r="I1407" i="7"/>
  <c r="K1407" i="7" s="1"/>
  <c r="K1408" i="7"/>
  <c r="I1412" i="7"/>
  <c r="K1412" i="7" s="1"/>
  <c r="K1415" i="7"/>
  <c r="I1628" i="7"/>
  <c r="K1628" i="7" s="1"/>
  <c r="K1630" i="7"/>
  <c r="S1630" i="7" s="1"/>
  <c r="Q1647" i="7"/>
  <c r="K1647" i="7"/>
  <c r="S1647" i="7" s="1"/>
  <c r="M1649" i="7"/>
  <c r="O1649" i="7" s="1"/>
  <c r="O1650" i="7"/>
  <c r="K1720" i="7"/>
  <c r="Q1839" i="7"/>
  <c r="K1839" i="7"/>
  <c r="S1839" i="7" s="1"/>
  <c r="Q1887" i="7"/>
  <c r="K1887" i="7"/>
  <c r="S1887" i="7" s="1"/>
  <c r="Q1915" i="7"/>
  <c r="K1915" i="7"/>
  <c r="S1915" i="7" s="1"/>
  <c r="Q1934" i="7"/>
  <c r="K1934" i="7"/>
  <c r="Q1939" i="7"/>
  <c r="K1939" i="7"/>
  <c r="Q2041" i="7"/>
  <c r="S289" i="7"/>
  <c r="K374" i="7"/>
  <c r="S374" i="7" s="1"/>
  <c r="K1358" i="7"/>
  <c r="S1358" i="7" s="1"/>
  <c r="Q401" i="7"/>
  <c r="K401" i="7"/>
  <c r="K535" i="7"/>
  <c r="Q546" i="7"/>
  <c r="K546" i="7"/>
  <c r="S546" i="7" s="1"/>
  <c r="Q622" i="7"/>
  <c r="O622" i="7"/>
  <c r="S622" i="7" s="1"/>
  <c r="I716" i="7"/>
  <c r="K716" i="7" s="1"/>
  <c r="K718" i="7"/>
  <c r="S718" i="7" s="1"/>
  <c r="I774" i="7"/>
  <c r="I771" i="7" s="1"/>
  <c r="Q785" i="7"/>
  <c r="K785" i="7"/>
  <c r="S785" i="7" s="1"/>
  <c r="I818" i="7"/>
  <c r="I815" i="7" s="1"/>
  <c r="I830" i="7"/>
  <c r="K832" i="7"/>
  <c r="S832" i="7" s="1"/>
  <c r="Q841" i="7"/>
  <c r="K841" i="7"/>
  <c r="S841" i="7" s="1"/>
  <c r="Q883" i="7"/>
  <c r="M899" i="7"/>
  <c r="Q911" i="7"/>
  <c r="Q1091" i="7"/>
  <c r="O1091" i="7"/>
  <c r="I1134" i="7"/>
  <c r="K1134" i="7" s="1"/>
  <c r="Q1137" i="7"/>
  <c r="O1137" i="7"/>
  <c r="Q1145" i="7"/>
  <c r="O1145" i="7"/>
  <c r="Q1153" i="7"/>
  <c r="O1153" i="7"/>
  <c r="Q1180" i="7"/>
  <c r="Q1194" i="7"/>
  <c r="O1194" i="7"/>
  <c r="I1226" i="7"/>
  <c r="K1226" i="7" s="1"/>
  <c r="M1226" i="7"/>
  <c r="O1229" i="7"/>
  <c r="Q1236" i="7"/>
  <c r="K1236" i="7"/>
  <c r="M1277" i="7"/>
  <c r="O1288" i="7"/>
  <c r="Q1297" i="7"/>
  <c r="Q1312" i="7"/>
  <c r="K1312" i="7"/>
  <c r="M1311" i="7"/>
  <c r="O1314" i="7"/>
  <c r="M1331" i="7"/>
  <c r="O1342" i="7"/>
  <c r="Q1359" i="7"/>
  <c r="Q1397" i="7"/>
  <c r="Q1410" i="7"/>
  <c r="Q1418" i="7"/>
  <c r="Q1488" i="7"/>
  <c r="K1488" i="7"/>
  <c r="M1519" i="7"/>
  <c r="I1525" i="7"/>
  <c r="M1536" i="7"/>
  <c r="I1621" i="7"/>
  <c r="Q1690" i="7"/>
  <c r="O1718" i="7"/>
  <c r="Q1721" i="7"/>
  <c r="K1721" i="7"/>
  <c r="Q1731" i="7"/>
  <c r="O1731" i="7"/>
  <c r="I1748" i="7"/>
  <c r="Q1754" i="7"/>
  <c r="M1832" i="7"/>
  <c r="I1844" i="7"/>
  <c r="K1844" i="7" s="1"/>
  <c r="S1844" i="7" s="1"/>
  <c r="K1848" i="7"/>
  <c r="S1848" i="7" s="1"/>
  <c r="Q1861" i="7"/>
  <c r="Q1895" i="7"/>
  <c r="K1895" i="7"/>
  <c r="Q1904" i="7"/>
  <c r="Q1908" i="7"/>
  <c r="Q1924" i="7"/>
  <c r="K1924" i="7"/>
  <c r="M1930" i="7"/>
  <c r="Q1931" i="7"/>
  <c r="M1933" i="7"/>
  <c r="O1933" i="7" s="1"/>
  <c r="O1934" i="7"/>
  <c r="Q1936" i="7"/>
  <c r="M1938" i="7"/>
  <c r="O1938" i="7" s="1"/>
  <c r="O1939" i="7"/>
  <c r="Q1942" i="7"/>
  <c r="I1948" i="7"/>
  <c r="K1948" i="7" s="1"/>
  <c r="S1948" i="7" s="1"/>
  <c r="K1951" i="7"/>
  <c r="K2036" i="7"/>
  <c r="O2041" i="7"/>
  <c r="Q2044" i="7"/>
  <c r="R921" i="7"/>
  <c r="J918" i="7"/>
  <c r="K1194" i="7"/>
  <c r="K1648" i="7"/>
  <c r="S1648" i="7" s="1"/>
  <c r="J226" i="7"/>
  <c r="J403" i="7"/>
  <c r="J575" i="7"/>
  <c r="J1311" i="7"/>
  <c r="J1277" i="7"/>
  <c r="J982" i="7"/>
  <c r="J940" i="7"/>
  <c r="R940" i="7" s="1"/>
  <c r="S396" i="7"/>
  <c r="R980" i="7"/>
  <c r="N979" i="7"/>
  <c r="R979" i="7" s="1"/>
  <c r="S933" i="7"/>
  <c r="S1109" i="7"/>
  <c r="S1146" i="7"/>
  <c r="S1521" i="7"/>
  <c r="S376" i="7"/>
  <c r="S380" i="7"/>
  <c r="S853" i="7"/>
  <c r="S31" i="7"/>
  <c r="J282" i="7"/>
  <c r="J233" i="7"/>
  <c r="J392" i="7"/>
  <c r="J391" i="7" s="1"/>
  <c r="J1006" i="7"/>
  <c r="R1006" i="7" s="1"/>
  <c r="J801" i="7"/>
  <c r="S719" i="7"/>
  <c r="S421" i="7"/>
  <c r="S570" i="7"/>
  <c r="J1692" i="7"/>
  <c r="R1692" i="7" s="1"/>
  <c r="S44" i="7"/>
  <c r="S52" i="7"/>
  <c r="S60" i="7"/>
  <c r="N287" i="7"/>
  <c r="N282" i="7" s="1"/>
  <c r="R282" i="7" s="1"/>
  <c r="S247" i="7"/>
  <c r="N392" i="7"/>
  <c r="N391" i="7" s="1"/>
  <c r="S405" i="7"/>
  <c r="S502" i="7"/>
  <c r="S506" i="7"/>
  <c r="S849" i="7"/>
  <c r="S925" i="7"/>
  <c r="S929" i="7"/>
  <c r="S1017" i="7"/>
  <c r="S1105" i="7"/>
  <c r="S1740" i="7"/>
  <c r="R20" i="7"/>
  <c r="S57" i="7"/>
  <c r="S232" i="7"/>
  <c r="S370" i="7"/>
  <c r="S386" i="7"/>
  <c r="S394" i="7"/>
  <c r="S415" i="7"/>
  <c r="S530" i="7"/>
  <c r="S837" i="7"/>
  <c r="S893" i="7"/>
  <c r="S1077" i="7"/>
  <c r="S1202" i="7"/>
  <c r="S1206" i="7"/>
  <c r="S1290" i="7"/>
  <c r="S1382" i="7"/>
  <c r="S1927" i="7"/>
  <c r="K1731" i="7"/>
  <c r="J1933" i="7"/>
  <c r="J1920" i="7"/>
  <c r="R1920" i="7" s="1"/>
  <c r="N19" i="7"/>
  <c r="R19" i="7" s="1"/>
  <c r="S151" i="7"/>
  <c r="S253" i="7"/>
  <c r="S257" i="7"/>
  <c r="S273" i="7"/>
  <c r="S277" i="7"/>
  <c r="S387" i="7"/>
  <c r="S582" i="7"/>
  <c r="S941" i="7"/>
  <c r="S945" i="7"/>
  <c r="S1033" i="7"/>
  <c r="S1653" i="7"/>
  <c r="S1883" i="7"/>
  <c r="S579" i="7"/>
  <c r="N1331" i="7"/>
  <c r="S712" i="7"/>
  <c r="S866" i="7"/>
  <c r="S878" i="7"/>
  <c r="S898" i="7"/>
  <c r="S970" i="7"/>
  <c r="S974" i="7"/>
  <c r="S986" i="7"/>
  <c r="S990" i="7"/>
  <c r="S1014" i="7"/>
  <c r="S1022" i="7"/>
  <c r="S1058" i="7"/>
  <c r="S1066" i="7"/>
  <c r="S1074" i="7"/>
  <c r="S1102" i="7"/>
  <c r="S1110" i="7"/>
  <c r="S1190" i="7"/>
  <c r="S1282" i="7"/>
  <c r="S1286" i="7"/>
  <c r="S1338" i="7"/>
  <c r="S1374" i="7"/>
  <c r="S1499" i="7"/>
  <c r="S1712" i="7"/>
  <c r="S1728" i="7"/>
  <c r="S1871" i="7"/>
  <c r="S1875" i="7"/>
  <c r="S1923" i="7"/>
  <c r="S1935" i="7"/>
  <c r="S549" i="7"/>
  <c r="S576" i="7"/>
  <c r="S741" i="7"/>
  <c r="S779" i="7"/>
  <c r="S799" i="7"/>
  <c r="S859" i="7"/>
  <c r="S867" i="7"/>
  <c r="S871" i="7"/>
  <c r="S903" i="7"/>
  <c r="S947" i="7"/>
  <c r="S951" i="7"/>
  <c r="S967" i="7"/>
  <c r="S991" i="7"/>
  <c r="S1043" i="7"/>
  <c r="S1047" i="7"/>
  <c r="S1079" i="7"/>
  <c r="S1162" i="7"/>
  <c r="S1166" i="7"/>
  <c r="S1330" i="7"/>
  <c r="S1366" i="7"/>
  <c r="S1390" i="7"/>
  <c r="S1527" i="7"/>
  <c r="S1633" i="7"/>
  <c r="S1696" i="7"/>
  <c r="S1700" i="7"/>
  <c r="S1751" i="7"/>
  <c r="N1889" i="7"/>
  <c r="N1866" i="7" s="1"/>
  <c r="S1847" i="7"/>
  <c r="S1851" i="7"/>
  <c r="S1891" i="7"/>
  <c r="S525" i="7"/>
  <c r="S585" i="7"/>
  <c r="N1367" i="7"/>
  <c r="N1277" i="7"/>
  <c r="R1277" i="7" s="1"/>
  <c r="N894" i="7"/>
  <c r="N887" i="7" s="1"/>
  <c r="N886" i="7" s="1"/>
  <c r="S730" i="7"/>
  <c r="S734" i="7"/>
  <c r="S756" i="7"/>
  <c r="S764" i="7"/>
  <c r="S788" i="7"/>
  <c r="S820" i="7"/>
  <c r="S828" i="7"/>
  <c r="S848" i="7"/>
  <c r="S916" i="7"/>
  <c r="S920" i="7"/>
  <c r="S924" i="7"/>
  <c r="S936" i="7"/>
  <c r="S956" i="7"/>
  <c r="S968" i="7"/>
  <c r="S1004" i="7"/>
  <c r="S1008" i="7"/>
  <c r="S1012" i="7"/>
  <c r="S1036" i="7"/>
  <c r="S1040" i="7"/>
  <c r="S1048" i="7"/>
  <c r="S1052" i="7"/>
  <c r="S1056" i="7"/>
  <c r="S1096" i="7"/>
  <c r="S1100" i="7"/>
  <c r="S1298" i="7"/>
  <c r="S1430" i="7"/>
  <c r="S1515" i="7"/>
  <c r="S1523" i="7"/>
  <c r="S1560" i="7"/>
  <c r="R1656" i="7"/>
  <c r="N1655" i="7"/>
  <c r="N1620" i="7" s="1"/>
  <c r="H13" i="8" s="1"/>
  <c r="S1863" i="7"/>
  <c r="S1955" i="7"/>
  <c r="S2048" i="7"/>
  <c r="S1123" i="7"/>
  <c r="S1127" i="7"/>
  <c r="S1131" i="7"/>
  <c r="S1139" i="7"/>
  <c r="S1143" i="7"/>
  <c r="S1171" i="7"/>
  <c r="S1223" i="7"/>
  <c r="S1259" i="7"/>
  <c r="S1263" i="7"/>
  <c r="S1275" i="7"/>
  <c r="S1307" i="7"/>
  <c r="S1347" i="7"/>
  <c r="S1363" i="7"/>
  <c r="S1431" i="7"/>
  <c r="S1520" i="7"/>
  <c r="S1524" i="7"/>
  <c r="S1528" i="7"/>
  <c r="S1557" i="7"/>
  <c r="S1634" i="7"/>
  <c r="S1658" i="7"/>
  <c r="S1693" i="7"/>
  <c r="S1701" i="7"/>
  <c r="S1705" i="7"/>
  <c r="S1725" i="7"/>
  <c r="R1951" i="7"/>
  <c r="S1836" i="7"/>
  <c r="S1860" i="7"/>
  <c r="S1908" i="7"/>
  <c r="S1952" i="7"/>
  <c r="S1188" i="7"/>
  <c r="S1216" i="7"/>
  <c r="S1224" i="7"/>
  <c r="S1228" i="7"/>
  <c r="S1232" i="7"/>
  <c r="S1252" i="7"/>
  <c r="S1300" i="7"/>
  <c r="S1320" i="7"/>
  <c r="S1344" i="7"/>
  <c r="S1396" i="7"/>
  <c r="S1404" i="7"/>
  <c r="S1489" i="7"/>
  <c r="S1493" i="7"/>
  <c r="S1529" i="7"/>
  <c r="S1538" i="7"/>
  <c r="S1635" i="7"/>
  <c r="S1642" i="7"/>
  <c r="R1748" i="7"/>
  <c r="S1853" i="7"/>
  <c r="S1121" i="7"/>
  <c r="S1181" i="7"/>
  <c r="S1197" i="7"/>
  <c r="S1281" i="7"/>
  <c r="S1293" i="7"/>
  <c r="S1365" i="7"/>
  <c r="S1377" i="7"/>
  <c r="S1381" i="7"/>
  <c r="S1409" i="7"/>
  <c r="S1413" i="7"/>
  <c r="N1532" i="7"/>
  <c r="R1507" i="7"/>
  <c r="S1506" i="7"/>
  <c r="S1625" i="7"/>
  <c r="S1629" i="7"/>
  <c r="S1646" i="7"/>
  <c r="R1918" i="7"/>
  <c r="S1846" i="7"/>
  <c r="S1882" i="7"/>
  <c r="S1898" i="7"/>
  <c r="S1946" i="7"/>
  <c r="S1950" i="7"/>
  <c r="R2036" i="7"/>
  <c r="N2035" i="7"/>
  <c r="N2034" i="7" s="1"/>
  <c r="H16" i="8" s="1"/>
  <c r="S1957" i="7"/>
  <c r="S1953" i="7"/>
  <c r="S1928" i="7"/>
  <c r="S1912" i="7"/>
  <c r="S1916" i="7"/>
  <c r="S1864" i="7"/>
  <c r="S1840" i="7"/>
  <c r="R1936" i="7"/>
  <c r="R1890" i="7"/>
  <c r="R1938" i="7"/>
  <c r="R1930" i="7"/>
  <c r="R1868" i="7"/>
  <c r="N1917" i="7"/>
  <c r="N1906" i="7" s="1"/>
  <c r="N1900" i="7" s="1"/>
  <c r="S1755" i="7"/>
  <c r="S1746" i="7"/>
  <c r="S1750" i="7"/>
  <c r="S1749" i="7"/>
  <c r="S1735" i="7"/>
  <c r="S1707" i="7"/>
  <c r="S1711" i="7"/>
  <c r="N1720" i="7"/>
  <c r="R1723" i="7"/>
  <c r="R1724" i="7"/>
  <c r="R1727" i="7"/>
  <c r="S1657" i="7"/>
  <c r="S1624" i="7"/>
  <c r="N1551" i="7"/>
  <c r="R1551" i="7" s="1"/>
  <c r="N1516" i="7"/>
  <c r="R1516" i="7" s="1"/>
  <c r="R1519" i="7"/>
  <c r="R1514" i="7"/>
  <c r="R1496" i="7"/>
  <c r="R1487" i="7"/>
  <c r="R1533" i="7"/>
  <c r="R1484" i="7"/>
  <c r="R938" i="7"/>
  <c r="R1003" i="7"/>
  <c r="N982" i="7"/>
  <c r="N1406" i="7"/>
  <c r="N872" i="7"/>
  <c r="R882" i="7"/>
  <c r="N815" i="7"/>
  <c r="R824" i="7"/>
  <c r="R752" i="7"/>
  <c r="N749" i="7"/>
  <c r="N918" i="7"/>
  <c r="R937" i="7"/>
  <c r="R869" i="7"/>
  <c r="N860" i="7"/>
  <c r="R825" i="7"/>
  <c r="R1095" i="7"/>
  <c r="R753" i="7"/>
  <c r="R870" i="7"/>
  <c r="R994" i="7"/>
  <c r="R1342" i="7"/>
  <c r="R1387" i="7"/>
  <c r="R1412" i="7"/>
  <c r="R1370" i="7"/>
  <c r="R1226" i="7"/>
  <c r="R1129" i="7"/>
  <c r="R836" i="7"/>
  <c r="N801" i="7"/>
  <c r="N713" i="7"/>
  <c r="R1386" i="7"/>
  <c r="R911" i="7"/>
  <c r="R1198" i="7"/>
  <c r="R1177" i="7"/>
  <c r="R1126" i="7"/>
  <c r="R813" i="7"/>
  <c r="R883" i="7"/>
  <c r="R1180" i="7"/>
  <c r="R1319" i="7"/>
  <c r="R1326" i="7"/>
  <c r="R1255" i="7"/>
  <c r="R1208" i="7"/>
  <c r="R1161" i="7"/>
  <c r="R1111" i="7"/>
  <c r="R1081" i="7"/>
  <c r="R1019" i="7"/>
  <c r="N586" i="7"/>
  <c r="R622" i="7"/>
  <c r="R583" i="7"/>
  <c r="N575" i="7"/>
  <c r="N568" i="7" s="1"/>
  <c r="R596" i="7"/>
  <c r="R584" i="7"/>
  <c r="S505" i="7"/>
  <c r="S509" i="7"/>
  <c r="R532" i="7"/>
  <c r="N552" i="7"/>
  <c r="N512" i="7"/>
  <c r="R531" i="7"/>
  <c r="R362" i="7"/>
  <c r="R401" i="7"/>
  <c r="R372" i="7"/>
  <c r="S295" i="7"/>
  <c r="S286" i="7"/>
  <c r="S267" i="7"/>
  <c r="S246" i="7"/>
  <c r="S242" i="7"/>
  <c r="S231" i="7"/>
  <c r="S228" i="7"/>
  <c r="R249" i="7"/>
  <c r="N243" i="7"/>
  <c r="R288" i="7"/>
  <c r="N263" i="7"/>
  <c r="R275" i="7"/>
  <c r="N233" i="7"/>
  <c r="R237" i="7"/>
  <c r="R230" i="7"/>
  <c r="R276" i="7"/>
  <c r="R244" i="7"/>
  <c r="R238" i="7"/>
  <c r="R223" i="7"/>
  <c r="S62" i="7"/>
  <c r="S45" i="7"/>
  <c r="S49" i="7"/>
  <c r="S42" i="7"/>
  <c r="S39" i="7"/>
  <c r="S30" i="7"/>
  <c r="S14" i="7"/>
  <c r="N53" i="7"/>
  <c r="R53" i="7" s="1"/>
  <c r="R23" i="7"/>
  <c r="N22" i="7"/>
  <c r="R22" i="7" s="1"/>
  <c r="R24" i="7"/>
  <c r="R56" i="7"/>
  <c r="N40" i="7"/>
  <c r="R2037" i="7"/>
  <c r="R1835" i="7"/>
  <c r="J1831" i="7"/>
  <c r="R1881" i="7"/>
  <c r="J1878" i="7"/>
  <c r="R1947" i="7"/>
  <c r="J1843" i="7"/>
  <c r="R1843" i="7" s="1"/>
  <c r="R1844" i="7"/>
  <c r="J1857" i="7"/>
  <c r="R1857" i="7" s="1"/>
  <c r="R1858" i="7"/>
  <c r="J1906" i="7"/>
  <c r="R1848" i="7"/>
  <c r="R1839" i="7"/>
  <c r="R1948" i="7"/>
  <c r="R1731" i="7"/>
  <c r="J1716" i="7"/>
  <c r="R1717" i="7"/>
  <c r="R1695" i="7"/>
  <c r="R1718" i="7"/>
  <c r="J1621" i="7"/>
  <c r="R1621" i="7" s="1"/>
  <c r="R1622" i="7"/>
  <c r="R1645" i="7"/>
  <c r="J1532" i="7"/>
  <c r="J1550" i="7"/>
  <c r="J1513" i="7"/>
  <c r="R1522" i="7"/>
  <c r="J1500" i="7"/>
  <c r="R1488" i="7"/>
  <c r="R1525" i="7"/>
  <c r="R716" i="7"/>
  <c r="J737" i="7"/>
  <c r="J762" i="7"/>
  <c r="R762" i="7" s="1"/>
  <c r="R839" i="7"/>
  <c r="J899" i="7"/>
  <c r="R899" i="7" s="1"/>
  <c r="R952" i="7"/>
  <c r="J960" i="7"/>
  <c r="J1027" i="7"/>
  <c r="R1027" i="7" s="1"/>
  <c r="R1098" i="7"/>
  <c r="R1106" i="7"/>
  <c r="R1122" i="7"/>
  <c r="J1158" i="7"/>
  <c r="R1158" i="7" s="1"/>
  <c r="R1222" i="7"/>
  <c r="R1288" i="7"/>
  <c r="J1294" i="7"/>
  <c r="J1316" i="7"/>
  <c r="R1053" i="7"/>
  <c r="J1050" i="7"/>
  <c r="R1050" i="7" s="1"/>
  <c r="J887" i="7"/>
  <c r="R890" i="7"/>
  <c r="R818" i="7"/>
  <c r="J815" i="7"/>
  <c r="R732" i="7"/>
  <c r="J729" i="7"/>
  <c r="R729" i="7" s="1"/>
  <c r="J792" i="7"/>
  <c r="R792" i="7" s="1"/>
  <c r="R795" i="7"/>
  <c r="R757" i="7"/>
  <c r="J754" i="7"/>
  <c r="R754" i="7" s="1"/>
  <c r="R1269" i="7"/>
  <c r="J1176" i="7"/>
  <c r="J844" i="7"/>
  <c r="R844" i="7" s="1"/>
  <c r="R847" i="7"/>
  <c r="J852" i="7"/>
  <c r="R852" i="7" s="1"/>
  <c r="R855" i="7"/>
  <c r="R727" i="7"/>
  <c r="R810" i="7"/>
  <c r="J1367" i="7"/>
  <c r="R785" i="7"/>
  <c r="R789" i="7"/>
  <c r="R797" i="7"/>
  <c r="R849" i="7"/>
  <c r="R985" i="7"/>
  <c r="R1009" i="7"/>
  <c r="R1201" i="7"/>
  <c r="R1229" i="7"/>
  <c r="R1425" i="7"/>
  <c r="R1422" i="7" s="1"/>
  <c r="J1406" i="7"/>
  <c r="R774" i="7"/>
  <c r="R1258" i="7"/>
  <c r="J1389" i="7"/>
  <c r="R892" i="7"/>
  <c r="R1244" i="7"/>
  <c r="R1272" i="7"/>
  <c r="R1312" i="7"/>
  <c r="R578" i="7"/>
  <c r="R569" i="7"/>
  <c r="J498" i="7"/>
  <c r="R526" i="7"/>
  <c r="J543" i="7"/>
  <c r="R501" i="7"/>
  <c r="R544" i="7"/>
  <c r="R420" i="7"/>
  <c r="R381" i="7"/>
  <c r="J382" i="7"/>
  <c r="R382" i="7" s="1"/>
  <c r="J416" i="7"/>
  <c r="R417" i="7"/>
  <c r="R375" i="7"/>
  <c r="R395" i="7"/>
  <c r="R365" i="7"/>
  <c r="R385" i="7"/>
  <c r="R227" i="7"/>
  <c r="R283" i="7"/>
  <c r="J292" i="7"/>
  <c r="R292" i="7" s="1"/>
  <c r="J263" i="7"/>
  <c r="J243" i="7"/>
  <c r="R220" i="7"/>
  <c r="R224" i="7"/>
  <c r="R240" i="7"/>
  <c r="R149" i="7"/>
  <c r="J148" i="7"/>
  <c r="R148" i="7" s="1"/>
  <c r="J153" i="7"/>
  <c r="R156" i="7"/>
  <c r="R157" i="7"/>
  <c r="Q1938" i="7"/>
  <c r="I1835" i="7"/>
  <c r="K1835" i="7" s="1"/>
  <c r="I1909" i="7"/>
  <c r="I1881" i="7"/>
  <c r="I1878" i="7" s="1"/>
  <c r="I1889" i="7"/>
  <c r="Q1727" i="7"/>
  <c r="M1730" i="7"/>
  <c r="O1730" i="7" s="1"/>
  <c r="Q1630" i="7"/>
  <c r="I1487" i="7"/>
  <c r="Q972" i="7"/>
  <c r="Q1041" i="7"/>
  <c r="M1027" i="7"/>
  <c r="O1027" i="7" s="1"/>
  <c r="I1062" i="7"/>
  <c r="Q1062" i="7" s="1"/>
  <c r="Q1064" i="7"/>
  <c r="Q994" i="7"/>
  <c r="I982" i="7"/>
  <c r="Q1222" i="7"/>
  <c r="I1219" i="7"/>
  <c r="M762" i="7"/>
  <c r="M852" i="7"/>
  <c r="M1150" i="7"/>
  <c r="I1294" i="7"/>
  <c r="I1331" i="7"/>
  <c r="Q1415" i="7"/>
  <c r="M752" i="7"/>
  <c r="O752" i="7" s="1"/>
  <c r="S752" i="7" s="1"/>
  <c r="Q759" i="7"/>
  <c r="I783" i="7"/>
  <c r="K783" i="7" s="1"/>
  <c r="Q811" i="7"/>
  <c r="Q836" i="7"/>
  <c r="I960" i="7"/>
  <c r="Q1129" i="7"/>
  <c r="M1134" i="7"/>
  <c r="I1241" i="7"/>
  <c r="Q1265" i="7"/>
  <c r="M1294" i="7"/>
  <c r="I1311" i="7"/>
  <c r="Q1314" i="7"/>
  <c r="M1389" i="7"/>
  <c r="Q1408" i="7"/>
  <c r="Q930" i="7"/>
  <c r="I918" i="7"/>
  <c r="Q895" i="7"/>
  <c r="M894" i="7"/>
  <c r="I847" i="7"/>
  <c r="K847" i="7" s="1"/>
  <c r="Q849" i="7"/>
  <c r="I1027" i="7"/>
  <c r="M1088" i="7"/>
  <c r="O1088" i="7" s="1"/>
  <c r="M1142" i="7"/>
  <c r="I1233" i="7"/>
  <c r="I1277" i="7"/>
  <c r="M1412" i="7"/>
  <c r="M596" i="7"/>
  <c r="O596" i="7" s="1"/>
  <c r="S596" i="7" s="1"/>
  <c r="M621" i="7"/>
  <c r="M512" i="7"/>
  <c r="M519" i="7"/>
  <c r="Q526" i="7"/>
  <c r="I375" i="7"/>
  <c r="I381" i="7"/>
  <c r="K381" i="7" s="1"/>
  <c r="I392" i="7"/>
  <c r="Q412" i="7"/>
  <c r="I282" i="7"/>
  <c r="I292" i="7"/>
  <c r="I255" i="7"/>
  <c r="K255" i="7" s="1"/>
  <c r="I266" i="7"/>
  <c r="K266" i="7" s="1"/>
  <c r="I149" i="7"/>
  <c r="K149" i="7" s="1"/>
  <c r="I156" i="7"/>
  <c r="K156" i="7" s="1"/>
  <c r="S156" i="7" s="1"/>
  <c r="I388" i="2"/>
  <c r="I387" i="2" s="1"/>
  <c r="I386" i="2" s="1"/>
  <c r="I319" i="2"/>
  <c r="I293" i="2"/>
  <c r="I267" i="2"/>
  <c r="I241" i="2"/>
  <c r="I221" i="2"/>
  <c r="I182" i="2"/>
  <c r="I58" i="2"/>
  <c r="I57" i="2" s="1"/>
  <c r="I56" i="2" s="1"/>
  <c r="I35" i="2"/>
  <c r="I25" i="2" s="1"/>
  <c r="I97" i="2"/>
  <c r="I306" i="2"/>
  <c r="I280" i="2"/>
  <c r="I254" i="2"/>
  <c r="I189" i="2"/>
  <c r="I9" i="2"/>
  <c r="I8" i="2" s="1"/>
  <c r="S1137" i="7" l="1"/>
  <c r="S1272" i="7"/>
  <c r="K1543" i="7"/>
  <c r="S1543" i="7" s="1"/>
  <c r="S1936" i="7"/>
  <c r="R534" i="7"/>
  <c r="S994" i="7"/>
  <c r="I860" i="7"/>
  <c r="S1297" i="7"/>
  <c r="S275" i="7"/>
  <c r="I401" i="2"/>
  <c r="S224" i="7"/>
  <c r="R1248" i="7"/>
  <c r="S911" i="7"/>
  <c r="S1180" i="7"/>
  <c r="S566" i="7"/>
  <c r="R540" i="7"/>
  <c r="S1507" i="7"/>
  <c r="S863" i="7"/>
  <c r="S255" i="7"/>
  <c r="M918" i="7"/>
  <c r="O918" i="7" s="1"/>
  <c r="K860" i="7"/>
  <c r="Q1645" i="7"/>
  <c r="I1726" i="7"/>
  <c r="K1726" i="7" s="1"/>
  <c r="S1726" i="7" s="1"/>
  <c r="S1835" i="7"/>
  <c r="J222" i="7"/>
  <c r="J218" i="7" s="1"/>
  <c r="E7" i="8" s="1"/>
  <c r="S716" i="7"/>
  <c r="S1106" i="7"/>
  <c r="S279" i="7"/>
  <c r="S1386" i="7"/>
  <c r="I1643" i="7"/>
  <c r="Q1643" i="7" s="1"/>
  <c r="R1316" i="7"/>
  <c r="S1187" i="7"/>
  <c r="Q742" i="7"/>
  <c r="S385" i="7"/>
  <c r="S847" i="7"/>
  <c r="S1229" i="7"/>
  <c r="O1002" i="7"/>
  <c r="S365" i="7"/>
  <c r="Q726" i="7"/>
  <c r="S395" i="7"/>
  <c r="S972" i="7"/>
  <c r="K416" i="7"/>
  <c r="S869" i="7"/>
  <c r="S1868" i="7"/>
  <c r="J1689" i="7"/>
  <c r="R1689" i="7" s="1"/>
  <c r="S1407" i="7"/>
  <c r="S1695" i="7"/>
  <c r="S1122" i="7"/>
  <c r="S732" i="7"/>
  <c r="S1902" i="7"/>
  <c r="R1367" i="7"/>
  <c r="O1723" i="7"/>
  <c r="S1723" i="7" s="1"/>
  <c r="K1277" i="7"/>
  <c r="Q869" i="7"/>
  <c r="K1212" i="7"/>
  <c r="S1212" i="7" s="1"/>
  <c r="S1841" i="7"/>
  <c r="M979" i="7"/>
  <c r="O979" i="7" s="1"/>
  <c r="S979" i="7" s="1"/>
  <c r="S244" i="7"/>
  <c r="S875" i="7"/>
  <c r="K575" i="7"/>
  <c r="O1316" i="7"/>
  <c r="K1933" i="7"/>
  <c r="S1933" i="7" s="1"/>
  <c r="S1161" i="7"/>
  <c r="J8" i="7"/>
  <c r="J7" i="7" s="1"/>
  <c r="E5" i="8" s="1"/>
  <c r="O531" i="7"/>
  <c r="S1269" i="7"/>
  <c r="S1861" i="7"/>
  <c r="R872" i="7"/>
  <c r="S1326" i="7"/>
  <c r="S1931" i="7"/>
  <c r="S1540" i="7"/>
  <c r="S1890" i="7"/>
  <c r="Q1184" i="7"/>
  <c r="S783" i="7"/>
  <c r="S1305" i="7"/>
  <c r="S1514" i="7"/>
  <c r="S1244" i="7"/>
  <c r="S404" i="7"/>
  <c r="S240" i="7"/>
  <c r="R1555" i="7"/>
  <c r="O713" i="7"/>
  <c r="K403" i="7"/>
  <c r="O1311" i="7"/>
  <c r="O381" i="7"/>
  <c r="S381" i="7" s="1"/>
  <c r="S1258" i="7"/>
  <c r="S952" i="7"/>
  <c r="S1410" i="7"/>
  <c r="R1348" i="7"/>
  <c r="S1222" i="7"/>
  <c r="Q980" i="7"/>
  <c r="Q937" i="7"/>
  <c r="R233" i="7"/>
  <c r="N1830" i="7"/>
  <c r="H15" i="8" s="1"/>
  <c r="S1312" i="7"/>
  <c r="S1415" i="7"/>
  <c r="S1280" i="7"/>
  <c r="S1129" i="7"/>
  <c r="M1733" i="7"/>
  <c r="S154" i="7"/>
  <c r="S1392" i="7"/>
  <c r="S1533" i="7"/>
  <c r="K1867" i="7"/>
  <c r="S1867" i="7" s="1"/>
  <c r="S1208" i="7"/>
  <c r="R1649" i="7"/>
  <c r="S1895" i="7"/>
  <c r="Q1543" i="7"/>
  <c r="S237" i="7"/>
  <c r="R523" i="7"/>
  <c r="K1027" i="7"/>
  <c r="S1027" i="7" s="1"/>
  <c r="S1730" i="7"/>
  <c r="R1894" i="7"/>
  <c r="K226" i="7"/>
  <c r="S1951" i="7"/>
  <c r="O1348" i="7"/>
  <c r="Q565" i="7"/>
  <c r="K2034" i="7"/>
  <c r="R537" i="7"/>
  <c r="J1889" i="7"/>
  <c r="R1889" i="7" s="1"/>
  <c r="R860" i="7"/>
  <c r="K523" i="7"/>
  <c r="S578" i="7"/>
  <c r="S565" i="7"/>
  <c r="S1251" i="7"/>
  <c r="S227" i="7"/>
  <c r="I737" i="7"/>
  <c r="K737" i="7" s="1"/>
  <c r="M1550" i="7"/>
  <c r="R918" i="7"/>
  <c r="S1408" i="7"/>
  <c r="S1656" i="7"/>
  <c r="Q1509" i="7"/>
  <c r="S789" i="7"/>
  <c r="O894" i="7"/>
  <c r="S894" i="7" s="1"/>
  <c r="I872" i="7"/>
  <c r="K872" i="7" s="1"/>
  <c r="S1628" i="7"/>
  <c r="S526" i="7"/>
  <c r="S510" i="7"/>
  <c r="S1334" i="7"/>
  <c r="Q875" i="7"/>
  <c r="K278" i="7"/>
  <c r="S278" i="7" s="1"/>
  <c r="J1643" i="7"/>
  <c r="R1643" i="7" s="1"/>
  <c r="N516" i="7"/>
  <c r="Q1095" i="7"/>
  <c r="S1198" i="7"/>
  <c r="R780" i="7"/>
  <c r="R226" i="7"/>
  <c r="O519" i="7"/>
  <c r="S519" i="7" s="1"/>
  <c r="Q1723" i="7"/>
  <c r="R287" i="7"/>
  <c r="R519" i="7"/>
  <c r="K1425" i="7"/>
  <c r="S1425" i="7" s="1"/>
  <c r="S1422" i="7" s="1"/>
  <c r="K1205" i="7"/>
  <c r="S1205" i="7" s="1"/>
  <c r="K1878" i="7"/>
  <c r="S1878" i="7" s="1"/>
  <c r="N1500" i="7"/>
  <c r="O1500" i="7" s="1"/>
  <c r="S1938" i="7"/>
  <c r="S1288" i="7"/>
  <c r="Q1425" i="7"/>
  <c r="Q1422" i="7" s="1"/>
  <c r="S234" i="7"/>
  <c r="I1627" i="7"/>
  <c r="I1620" i="7" s="1"/>
  <c r="R801" i="7"/>
  <c r="S1399" i="7"/>
  <c r="S2037" i="7"/>
  <c r="S1727" i="7"/>
  <c r="N1176" i="7"/>
  <c r="R1176" i="7" s="1"/>
  <c r="Q1126" i="7"/>
  <c r="R713" i="7"/>
  <c r="S1255" i="7"/>
  <c r="Q408" i="7"/>
  <c r="Q1948" i="7"/>
  <c r="R243" i="7"/>
  <c r="R894" i="7"/>
  <c r="N960" i="7"/>
  <c r="N885" i="7" s="1"/>
  <c r="R1311" i="7"/>
  <c r="Q2036" i="7"/>
  <c r="Q2035" i="7" s="1"/>
  <c r="S1939" i="7"/>
  <c r="Q1248" i="7"/>
  <c r="Q765" i="7"/>
  <c r="Q237" i="7"/>
  <c r="S1215" i="7"/>
  <c r="Q1119" i="7"/>
  <c r="Q1198" i="7"/>
  <c r="Q531" i="7"/>
  <c r="I1857" i="7"/>
  <c r="K1857" i="7" s="1"/>
  <c r="K534" i="7"/>
  <c r="K392" i="7"/>
  <c r="O1294" i="7"/>
  <c r="Q1269" i="7"/>
  <c r="M860" i="7"/>
  <c r="Q860" i="7" s="1"/>
  <c r="I1947" i="7"/>
  <c r="K1947" i="7" s="1"/>
  <c r="S1947" i="7" s="1"/>
  <c r="R1294" i="7"/>
  <c r="N222" i="7"/>
  <c r="R982" i="7"/>
  <c r="S1236" i="7"/>
  <c r="Q882" i="7"/>
  <c r="O780" i="7"/>
  <c r="I762" i="7"/>
  <c r="K762" i="7" s="1"/>
  <c r="S1558" i="7"/>
  <c r="O1509" i="7"/>
  <c r="S1509" i="7" s="1"/>
  <c r="S1265" i="7"/>
  <c r="S1379" i="7"/>
  <c r="S1081" i="7"/>
  <c r="S1737" i="7"/>
  <c r="S1119" i="7"/>
  <c r="S1002" i="7"/>
  <c r="S1201" i="7"/>
  <c r="S1248" i="7"/>
  <c r="S727" i="7"/>
  <c r="S836" i="7"/>
  <c r="S1731" i="7"/>
  <c r="S1314" i="7"/>
  <c r="S1370" i="7"/>
  <c r="S1342" i="7"/>
  <c r="S1103" i="7"/>
  <c r="S544" i="7"/>
  <c r="S1098" i="7"/>
  <c r="S1721" i="7"/>
  <c r="S359" i="7"/>
  <c r="S531" i="7"/>
  <c r="S1706" i="7"/>
  <c r="S540" i="7"/>
  <c r="Q757" i="7"/>
  <c r="J568" i="7"/>
  <c r="R568" i="7" s="1"/>
  <c r="R1867" i="7"/>
  <c r="R2041" i="7"/>
  <c r="R2035" i="7" s="1"/>
  <c r="N1733" i="7"/>
  <c r="R1733" i="7" s="1"/>
  <c r="S1091" i="7"/>
  <c r="Q1858" i="7"/>
  <c r="O1262" i="7"/>
  <c r="S1262" i="7" s="1"/>
  <c r="O882" i="7"/>
  <c r="S882" i="7" s="1"/>
  <c r="Q1501" i="7"/>
  <c r="S569" i="7"/>
  <c r="S223" i="7"/>
  <c r="K501" i="7"/>
  <c r="S501" i="7" s="1"/>
  <c r="Q501" i="7"/>
  <c r="O512" i="7"/>
  <c r="S512" i="7" s="1"/>
  <c r="Q1407" i="7"/>
  <c r="Q1262" i="7"/>
  <c r="I754" i="7"/>
  <c r="Q754" i="7" s="1"/>
  <c r="I1500" i="7"/>
  <c r="K1500" i="7" s="1"/>
  <c r="R263" i="7"/>
  <c r="R1933" i="7"/>
  <c r="N1069" i="7"/>
  <c r="N403" i="7"/>
  <c r="R403" i="7" s="1"/>
  <c r="M2035" i="7"/>
  <c r="O2035" i="7" s="1"/>
  <c r="K2041" i="7"/>
  <c r="S2041" i="7" s="1"/>
  <c r="K1142" i="7"/>
  <c r="O288" i="7"/>
  <c r="S288" i="7" s="1"/>
  <c r="M287" i="7"/>
  <c r="M282" i="7" s="1"/>
  <c r="O282" i="7" s="1"/>
  <c r="K1331" i="7"/>
  <c r="R1389" i="7"/>
  <c r="J1069" i="7"/>
  <c r="R1331" i="7"/>
  <c r="S2036" i="7"/>
  <c r="S1319" i="7"/>
  <c r="S1126" i="7"/>
  <c r="S765" i="7"/>
  <c r="O408" i="7"/>
  <c r="S408" i="7" s="1"/>
  <c r="S149" i="7"/>
  <c r="S266" i="7"/>
  <c r="K292" i="7"/>
  <c r="S292" i="7" s="1"/>
  <c r="O1917" i="7"/>
  <c r="S1917" i="7" s="1"/>
  <c r="Q1867" i="7"/>
  <c r="O1551" i="7"/>
  <c r="S1551" i="7" s="1"/>
  <c r="S1019" i="7"/>
  <c r="S1649" i="7"/>
  <c r="S1934" i="7"/>
  <c r="R1655" i="7"/>
  <c r="Q732" i="7"/>
  <c r="I729" i="7"/>
  <c r="Q729" i="7" s="1"/>
  <c r="K272" i="7"/>
  <c r="S272" i="7" s="1"/>
  <c r="Q272" i="7"/>
  <c r="N65" i="7"/>
  <c r="R66" i="7"/>
  <c r="O872" i="7"/>
  <c r="K1348" i="7"/>
  <c r="K543" i="7"/>
  <c r="S293" i="7"/>
  <c r="I1406" i="7"/>
  <c r="K1406" i="7" s="1"/>
  <c r="K1422" i="7"/>
  <c r="Q771" i="7"/>
  <c r="K771" i="7"/>
  <c r="S771" i="7" s="1"/>
  <c r="O762" i="7"/>
  <c r="O1331" i="7"/>
  <c r="K2035" i="7"/>
  <c r="M1900" i="7"/>
  <c r="O1900" i="7" s="1"/>
  <c r="O1906" i="7"/>
  <c r="I792" i="7"/>
  <c r="K795" i="7"/>
  <c r="S795" i="7" s="1"/>
  <c r="Q357" i="7"/>
  <c r="K357" i="7"/>
  <c r="S357" i="7" s="1"/>
  <c r="K1484" i="7"/>
  <c r="S1484" i="7" s="1"/>
  <c r="Q1484" i="7"/>
  <c r="K362" i="7"/>
  <c r="S362" i="7" s="1"/>
  <c r="Q362" i="7"/>
  <c r="M147" i="7"/>
  <c r="O148" i="7"/>
  <c r="S1111" i="7"/>
  <c r="K282" i="7"/>
  <c r="Q621" i="7"/>
  <c r="O621" i="7"/>
  <c r="S621" i="7" s="1"/>
  <c r="Q1412" i="7"/>
  <c r="O1412" i="7"/>
  <c r="S1412" i="7" s="1"/>
  <c r="Q1142" i="7"/>
  <c r="O1142" i="7"/>
  <c r="K918" i="7"/>
  <c r="M1406" i="7"/>
  <c r="O1406" i="7" s="1"/>
  <c r="Q1311" i="7"/>
  <c r="K1311" i="7"/>
  <c r="Q1241" i="7"/>
  <c r="K1241" i="7"/>
  <c r="S1241" i="7" s="1"/>
  <c r="K960" i="7"/>
  <c r="Q1219" i="7"/>
  <c r="K1219" i="7"/>
  <c r="S1219" i="7" s="1"/>
  <c r="Q1649" i="7"/>
  <c r="Q1933" i="7"/>
  <c r="R587" i="7"/>
  <c r="O1832" i="7"/>
  <c r="M1831" i="7"/>
  <c r="O1831" i="7" s="1"/>
  <c r="Q1519" i="7"/>
  <c r="O1519" i="7"/>
  <c r="S1519" i="7" s="1"/>
  <c r="O899" i="7"/>
  <c r="Q899" i="7"/>
  <c r="S1153" i="7"/>
  <c r="K940" i="7"/>
  <c r="S940" i="7" s="1"/>
  <c r="M1620" i="7"/>
  <c r="O1655" i="7"/>
  <c r="S1501" i="7"/>
  <c r="Q1367" i="7"/>
  <c r="O1367" i="7"/>
  <c r="I887" i="7"/>
  <c r="Q890" i="7"/>
  <c r="K890" i="7"/>
  <c r="S890" i="7" s="1"/>
  <c r="M1920" i="7"/>
  <c r="O1920" i="7" s="1"/>
  <c r="O1921" i="7"/>
  <c r="S1921" i="7" s="1"/>
  <c r="Q1917" i="7"/>
  <c r="M543" i="7"/>
  <c r="O552" i="7"/>
  <c r="S552" i="7" s="1"/>
  <c r="Q552" i="7"/>
  <c r="K498" i="7"/>
  <c r="K233" i="7"/>
  <c r="I222" i="7"/>
  <c r="M1516" i="7"/>
  <c r="K1734" i="7"/>
  <c r="S1734" i="7" s="1"/>
  <c r="Q1734" i="7"/>
  <c r="I1733" i="7"/>
  <c r="S1095" i="7"/>
  <c r="Q1496" i="7"/>
  <c r="K1496" i="7"/>
  <c r="S1496" i="7" s="1"/>
  <c r="M243" i="7"/>
  <c r="O243" i="7" s="1"/>
  <c r="O248" i="7"/>
  <c r="S248" i="7" s="1"/>
  <c r="M233" i="7"/>
  <c r="Q1103" i="7"/>
  <c r="Q1006" i="7"/>
  <c r="K1006" i="7"/>
  <c r="S1006" i="7" s="1"/>
  <c r="Q1150" i="7"/>
  <c r="O1150" i="7"/>
  <c r="S1150" i="7" s="1"/>
  <c r="Q1881" i="7"/>
  <c r="K1881" i="7"/>
  <c r="S1881" i="7" s="1"/>
  <c r="Q1525" i="7"/>
  <c r="K1525" i="7"/>
  <c r="S1525" i="7" s="1"/>
  <c r="I1522" i="7"/>
  <c r="Q774" i="7"/>
  <c r="K774" i="7"/>
  <c r="S774" i="7" s="1"/>
  <c r="O417" i="7"/>
  <c r="S417" i="7" s="1"/>
  <c r="Q417" i="7"/>
  <c r="M416" i="7"/>
  <c r="Q1134" i="7"/>
  <c r="O1134" i="7"/>
  <c r="S1134" i="7" s="1"/>
  <c r="Q795" i="7"/>
  <c r="O852" i="7"/>
  <c r="M960" i="7"/>
  <c r="I713" i="7"/>
  <c r="K713" i="7" s="1"/>
  <c r="Q1909" i="7"/>
  <c r="K1909" i="7"/>
  <c r="S1909" i="7" s="1"/>
  <c r="I1843" i="7"/>
  <c r="R392" i="7"/>
  <c r="O1930" i="7"/>
  <c r="S1930" i="7" s="1"/>
  <c r="Q1930" i="7"/>
  <c r="S535" i="7"/>
  <c r="I1069" i="7"/>
  <c r="K1088" i="7"/>
  <c r="S1088" i="7" s="1"/>
  <c r="O1858" i="7"/>
  <c r="S1858" i="7" s="1"/>
  <c r="M1857" i="7"/>
  <c r="O1857" i="7" s="1"/>
  <c r="S1650" i="7"/>
  <c r="K1316" i="7"/>
  <c r="K1053" i="7"/>
  <c r="S1053" i="7" s="1"/>
  <c r="Q1053" i="7"/>
  <c r="O982" i="7"/>
  <c r="K1920" i="7"/>
  <c r="O801" i="7"/>
  <c r="M534" i="7"/>
  <c r="O537" i="7"/>
  <c r="S537" i="7" s="1"/>
  <c r="Q537" i="7"/>
  <c r="I516" i="7"/>
  <c r="K516" i="7" s="1"/>
  <c r="S401" i="7"/>
  <c r="K220" i="7"/>
  <c r="S220" i="7" s="1"/>
  <c r="I219" i="7"/>
  <c r="Q220" i="7"/>
  <c r="S1360" i="7"/>
  <c r="I852" i="7"/>
  <c r="K852" i="7" s="1"/>
  <c r="K855" i="7"/>
  <c r="S855" i="7" s="1"/>
  <c r="Q1655" i="7"/>
  <c r="K1655" i="7"/>
  <c r="S1488" i="7"/>
  <c r="O263" i="7"/>
  <c r="Q1233" i="7"/>
  <c r="K1233" i="7"/>
  <c r="S1233" i="7" s="1"/>
  <c r="K815" i="7"/>
  <c r="Q1689" i="7"/>
  <c r="R2034" i="7"/>
  <c r="E16" i="8"/>
  <c r="F16" i="8" s="1"/>
  <c r="Q1621" i="7"/>
  <c r="K1621" i="7"/>
  <c r="S1621" i="7" s="1"/>
  <c r="Q1226" i="7"/>
  <c r="O1226" i="7"/>
  <c r="S1226" i="7" s="1"/>
  <c r="Q818" i="7"/>
  <c r="K818" i="7"/>
  <c r="S818" i="7" s="1"/>
  <c r="M1716" i="7"/>
  <c r="O1720" i="7"/>
  <c r="S1720" i="7" s="1"/>
  <c r="K1555" i="7"/>
  <c r="S1555" i="7" s="1"/>
  <c r="Q1555" i="7"/>
  <c r="I1550" i="7"/>
  <c r="K1550" i="7" s="1"/>
  <c r="K1158" i="7"/>
  <c r="S1158" i="7" s="1"/>
  <c r="Q1158" i="7"/>
  <c r="M815" i="7"/>
  <c r="O815" i="7" s="1"/>
  <c r="O824" i="7"/>
  <c r="S824" i="7" s="1"/>
  <c r="Q824" i="7"/>
  <c r="Q1078" i="7"/>
  <c r="K1078" i="7"/>
  <c r="S1078" i="7" s="1"/>
  <c r="Q1331" i="7"/>
  <c r="Q1389" i="7"/>
  <c r="O1389" i="7"/>
  <c r="I408" i="2"/>
  <c r="H3" i="8"/>
  <c r="Q375" i="7"/>
  <c r="K375" i="7"/>
  <c r="S375" i="7" s="1"/>
  <c r="Q1348" i="7"/>
  <c r="Q1277" i="7"/>
  <c r="K1294" i="7"/>
  <c r="Q982" i="7"/>
  <c r="K982" i="7"/>
  <c r="I1050" i="7"/>
  <c r="K1062" i="7"/>
  <c r="S1062" i="7" s="1"/>
  <c r="Q716" i="7"/>
  <c r="M1176" i="7"/>
  <c r="Q1487" i="7"/>
  <c r="K1487" i="7"/>
  <c r="S1487" i="7" s="1"/>
  <c r="Q1628" i="7"/>
  <c r="Q1844" i="7"/>
  <c r="R391" i="7"/>
  <c r="J1495" i="7"/>
  <c r="J1483" i="7" s="1"/>
  <c r="E12" i="8" s="1"/>
  <c r="S1924" i="7"/>
  <c r="Q1748" i="7"/>
  <c r="K1748" i="7"/>
  <c r="S1748" i="7" s="1"/>
  <c r="I1745" i="7"/>
  <c r="M1532" i="7"/>
  <c r="O1536" i="7"/>
  <c r="S1536" i="7" s="1"/>
  <c r="Q1536" i="7"/>
  <c r="O1277" i="7"/>
  <c r="S1194" i="7"/>
  <c r="I827" i="7"/>
  <c r="K830" i="7"/>
  <c r="S830" i="7" s="1"/>
  <c r="Q830" i="7"/>
  <c r="S1145" i="7"/>
  <c r="K899" i="7"/>
  <c r="O1177" i="7"/>
  <c r="S1177" i="7" s="1"/>
  <c r="Q1177" i="7"/>
  <c r="Q1692" i="7"/>
  <c r="K1692" i="7"/>
  <c r="S1692" i="7" s="1"/>
  <c r="Q804" i="7"/>
  <c r="K804" i="7"/>
  <c r="S804" i="7" s="1"/>
  <c r="I801" i="7"/>
  <c r="K801" i="7" s="1"/>
  <c r="O583" i="7"/>
  <c r="S583" i="7" s="1"/>
  <c r="M575" i="7"/>
  <c r="Q523" i="7"/>
  <c r="O523" i="7"/>
  <c r="M391" i="7"/>
  <c r="O391" i="7" s="1"/>
  <c r="O392" i="7"/>
  <c r="O239" i="7"/>
  <c r="S239" i="7" s="1"/>
  <c r="Q239" i="7"/>
  <c r="O226" i="7"/>
  <c r="Q226" i="7"/>
  <c r="K1367" i="7"/>
  <c r="K1389" i="7"/>
  <c r="O810" i="7"/>
  <c r="S810" i="7" s="1"/>
  <c r="Q810" i="7"/>
  <c r="M1889" i="7"/>
  <c r="Q1889" i="7" s="1"/>
  <c r="O1894" i="7"/>
  <c r="S1894" i="7" s="1"/>
  <c r="Q1111" i="7"/>
  <c r="Q223" i="7"/>
  <c r="K1718" i="7"/>
  <c r="S1718" i="7" s="1"/>
  <c r="I1717" i="7"/>
  <c r="Q855" i="7"/>
  <c r="Q278" i="7"/>
  <c r="R1917" i="7"/>
  <c r="R1906" i="7"/>
  <c r="N1716" i="7"/>
  <c r="R1720" i="7"/>
  <c r="N1513" i="7"/>
  <c r="N1550" i="7"/>
  <c r="R1550" i="7" s="1"/>
  <c r="N737" i="7"/>
  <c r="N725" i="7" s="1"/>
  <c r="N704" i="7" s="1"/>
  <c r="R749" i="7"/>
  <c r="R815" i="7"/>
  <c r="N564" i="7"/>
  <c r="H10" i="8" s="1"/>
  <c r="R575" i="7"/>
  <c r="R586" i="7"/>
  <c r="R552" i="7"/>
  <c r="N543" i="7"/>
  <c r="R543" i="7" s="1"/>
  <c r="R512" i="7"/>
  <c r="N498" i="7"/>
  <c r="R516" i="7"/>
  <c r="N46" i="7"/>
  <c r="R46" i="7" s="1"/>
  <c r="N32" i="7"/>
  <c r="R40" i="7"/>
  <c r="N8" i="7"/>
  <c r="R1831" i="7"/>
  <c r="J1832" i="7"/>
  <c r="R1832" i="7" s="1"/>
  <c r="J1900" i="7"/>
  <c r="R1878" i="7"/>
  <c r="J1877" i="7"/>
  <c r="R1532" i="7"/>
  <c r="R1406" i="7"/>
  <c r="R887" i="7"/>
  <c r="J886" i="7"/>
  <c r="J1169" i="7"/>
  <c r="J725" i="7"/>
  <c r="J497" i="7"/>
  <c r="E9" i="8" s="1"/>
  <c r="J356" i="7"/>
  <c r="R416" i="7"/>
  <c r="R153" i="7"/>
  <c r="J147" i="7"/>
  <c r="I1831" i="7"/>
  <c r="K1831" i="7" s="1"/>
  <c r="Q1835" i="7"/>
  <c r="Q1878" i="7"/>
  <c r="I1877" i="7"/>
  <c r="I1906" i="7"/>
  <c r="K1906" i="7" s="1"/>
  <c r="Q1730" i="7"/>
  <c r="I1532" i="7"/>
  <c r="K1532" i="7" s="1"/>
  <c r="Q1540" i="7"/>
  <c r="Q783" i="7"/>
  <c r="I780" i="7"/>
  <c r="Q894" i="7"/>
  <c r="M887" i="7"/>
  <c r="O887" i="7" s="1"/>
  <c r="Q752" i="7"/>
  <c r="M749" i="7"/>
  <c r="Q1088" i="7"/>
  <c r="M1069" i="7"/>
  <c r="Q847" i="7"/>
  <c r="I844" i="7"/>
  <c r="I1176" i="7"/>
  <c r="Q1027" i="7"/>
  <c r="Q1294" i="7"/>
  <c r="M587" i="7"/>
  <c r="O587" i="7" s="1"/>
  <c r="S587" i="7" s="1"/>
  <c r="Q596" i="7"/>
  <c r="I564" i="7"/>
  <c r="Q519" i="7"/>
  <c r="M516" i="7"/>
  <c r="Q512" i="7"/>
  <c r="M498" i="7"/>
  <c r="I391" i="7"/>
  <c r="K391" i="7" s="1"/>
  <c r="Q392" i="7"/>
  <c r="Q381" i="7"/>
  <c r="I382" i="7"/>
  <c r="Q403" i="7"/>
  <c r="I372" i="7"/>
  <c r="Q292" i="7"/>
  <c r="I252" i="7"/>
  <c r="K252" i="7" s="1"/>
  <c r="S252" i="7" s="1"/>
  <c r="Q255" i="7"/>
  <c r="I263" i="7"/>
  <c r="Q266" i="7"/>
  <c r="Q149" i="7"/>
  <c r="I148" i="7"/>
  <c r="Q156" i="7"/>
  <c r="I153" i="7"/>
  <c r="K153" i="7" s="1"/>
  <c r="S153" i="7" s="1"/>
  <c r="I168" i="2"/>
  <c r="I24" i="2" s="1"/>
  <c r="Q287" i="7" l="1"/>
  <c r="Q918" i="7"/>
  <c r="Q1726" i="7"/>
  <c r="M2034" i="7"/>
  <c r="O2034" i="7" s="1"/>
  <c r="S2034" i="7" s="1"/>
  <c r="S1316" i="7"/>
  <c r="O287" i="7"/>
  <c r="S287" i="7" s="1"/>
  <c r="K222" i="7"/>
  <c r="Q979" i="7"/>
  <c r="R222" i="7"/>
  <c r="N218" i="7"/>
  <c r="H7" i="8" s="1"/>
  <c r="K7" i="8" s="1"/>
  <c r="S1277" i="7"/>
  <c r="S713" i="7"/>
  <c r="K1689" i="7"/>
  <c r="S1689" i="7" s="1"/>
  <c r="S1311" i="7"/>
  <c r="J1688" i="7"/>
  <c r="E14" i="8" s="1"/>
  <c r="R8" i="7"/>
  <c r="S226" i="7"/>
  <c r="M1688" i="7"/>
  <c r="G14" i="8" s="1"/>
  <c r="Q1500" i="7"/>
  <c r="O1733" i="7"/>
  <c r="Q1627" i="7"/>
  <c r="S1348" i="7"/>
  <c r="S1294" i="7"/>
  <c r="K1627" i="7"/>
  <c r="S1627" i="7" s="1"/>
  <c r="J1620" i="7"/>
  <c r="E13" i="8" s="1"/>
  <c r="K13" i="8" s="1"/>
  <c r="R1500" i="7"/>
  <c r="S523" i="7"/>
  <c r="S872" i="7"/>
  <c r="K1889" i="7"/>
  <c r="Q872" i="7"/>
  <c r="Q1550" i="7"/>
  <c r="O1176" i="7"/>
  <c r="N1169" i="7"/>
  <c r="R1169" i="7" s="1"/>
  <c r="K729" i="7"/>
  <c r="S729" i="7" s="1"/>
  <c r="S392" i="7"/>
  <c r="S1500" i="7"/>
  <c r="O860" i="7"/>
  <c r="S860" i="7" s="1"/>
  <c r="Q762" i="7"/>
  <c r="N1495" i="7"/>
  <c r="R1495" i="7" s="1"/>
  <c r="N356" i="7"/>
  <c r="H8" i="8" s="1"/>
  <c r="O403" i="7"/>
  <c r="S403" i="7" s="1"/>
  <c r="K1643" i="7"/>
  <c r="S1643" i="7" s="1"/>
  <c r="R960" i="7"/>
  <c r="K754" i="7"/>
  <c r="S754" i="7" s="1"/>
  <c r="S1857" i="7"/>
  <c r="K568" i="7"/>
  <c r="O960" i="7"/>
  <c r="S960" i="7" s="1"/>
  <c r="S2035" i="7"/>
  <c r="M356" i="7"/>
  <c r="G8" i="8" s="1"/>
  <c r="J564" i="7"/>
  <c r="R564" i="7" s="1"/>
  <c r="O498" i="7"/>
  <c r="S498" i="7" s="1"/>
  <c r="Q1920" i="7"/>
  <c r="Q1947" i="7"/>
  <c r="Q1857" i="7"/>
  <c r="Q713" i="7"/>
  <c r="S815" i="7"/>
  <c r="N1688" i="7"/>
  <c r="H14" i="8" s="1"/>
  <c r="S762" i="7"/>
  <c r="S918" i="7"/>
  <c r="R1069" i="7"/>
  <c r="Q960" i="7"/>
  <c r="Q1406" i="7"/>
  <c r="S1831" i="7"/>
  <c r="K1069" i="7"/>
  <c r="S1331" i="7"/>
  <c r="S1142" i="7"/>
  <c r="S282" i="7"/>
  <c r="N64" i="7"/>
  <c r="R65" i="7"/>
  <c r="Q852" i="7"/>
  <c r="O749" i="7"/>
  <c r="S749" i="7" s="1"/>
  <c r="M737" i="7"/>
  <c r="M725" i="7" s="1"/>
  <c r="Q815" i="7"/>
  <c r="D10" i="8"/>
  <c r="I886" i="7"/>
  <c r="K887" i="7"/>
  <c r="G6" i="8"/>
  <c r="I6" i="8" s="1"/>
  <c r="O147" i="7"/>
  <c r="Q148" i="7"/>
  <c r="K148" i="7"/>
  <c r="S148" i="7" s="1"/>
  <c r="Q263" i="7"/>
  <c r="K263" i="7"/>
  <c r="S263" i="7" s="1"/>
  <c r="Q372" i="7"/>
  <c r="K372" i="7"/>
  <c r="S372" i="7" s="1"/>
  <c r="M1169" i="7"/>
  <c r="Q1069" i="7"/>
  <c r="O1069" i="7"/>
  <c r="S887" i="7"/>
  <c r="Q1620" i="7"/>
  <c r="D13" i="8"/>
  <c r="S1906" i="7"/>
  <c r="Q827" i="7"/>
  <c r="K827" i="7"/>
  <c r="S827" i="7" s="1"/>
  <c r="S1655" i="7"/>
  <c r="K219" i="7"/>
  <c r="S219" i="7" s="1"/>
  <c r="Q219" i="7"/>
  <c r="Q801" i="7"/>
  <c r="S982" i="7"/>
  <c r="O416" i="7"/>
  <c r="S416" i="7" s="1"/>
  <c r="Q416" i="7"/>
  <c r="K16" i="8"/>
  <c r="S1920" i="7"/>
  <c r="S1367" i="7"/>
  <c r="G13" i="8"/>
  <c r="I13" i="8" s="1"/>
  <c r="O1620" i="7"/>
  <c r="Q282" i="7"/>
  <c r="Q382" i="7"/>
  <c r="K382" i="7"/>
  <c r="S382" i="7" s="1"/>
  <c r="E8" i="8"/>
  <c r="M1866" i="7"/>
  <c r="O1889" i="7"/>
  <c r="G16" i="8"/>
  <c r="I16" i="8" s="1"/>
  <c r="L16" i="8" s="1"/>
  <c r="Q516" i="7"/>
  <c r="O516" i="7"/>
  <c r="S516" i="7" s="1"/>
  <c r="M568" i="7"/>
  <c r="O575" i="7"/>
  <c r="S575" i="7" s="1"/>
  <c r="Q575" i="7"/>
  <c r="O1532" i="7"/>
  <c r="S1532" i="7" s="1"/>
  <c r="O1716" i="7"/>
  <c r="Q1522" i="7"/>
  <c r="K1522" i="7"/>
  <c r="S1522" i="7" s="1"/>
  <c r="I1513" i="7"/>
  <c r="I1495" i="7" s="1"/>
  <c r="K1495" i="7" s="1"/>
  <c r="O233" i="7"/>
  <c r="S233" i="7" s="1"/>
  <c r="Q233" i="7"/>
  <c r="M222" i="7"/>
  <c r="Q543" i="7"/>
  <c r="O543" i="7"/>
  <c r="S543" i="7" s="1"/>
  <c r="S899" i="7"/>
  <c r="R147" i="7"/>
  <c r="E6" i="8"/>
  <c r="S1389" i="7"/>
  <c r="S801" i="7"/>
  <c r="K1733" i="7"/>
  <c r="Q1733" i="7"/>
  <c r="I1169" i="7"/>
  <c r="K1169" i="7" s="1"/>
  <c r="K1176" i="7"/>
  <c r="M218" i="7"/>
  <c r="Q844" i="7"/>
  <c r="K844" i="7"/>
  <c r="S844" i="7" s="1"/>
  <c r="Q780" i="7"/>
  <c r="K780" i="7"/>
  <c r="S780" i="7" s="1"/>
  <c r="Q1877" i="7"/>
  <c r="K1877" i="7"/>
  <c r="S1877" i="7" s="1"/>
  <c r="R1513" i="7"/>
  <c r="Q1717" i="7"/>
  <c r="K1717" i="7"/>
  <c r="S1717" i="7" s="1"/>
  <c r="I1716" i="7"/>
  <c r="S391" i="7"/>
  <c r="Q1745" i="7"/>
  <c r="K1745" i="7"/>
  <c r="S1745" i="7" s="1"/>
  <c r="I1744" i="7"/>
  <c r="Q1050" i="7"/>
  <c r="K1050" i="7"/>
  <c r="S1050" i="7" s="1"/>
  <c r="Q534" i="7"/>
  <c r="O534" i="7"/>
  <c r="S534" i="7" s="1"/>
  <c r="Q1843" i="7"/>
  <c r="K1843" i="7"/>
  <c r="S1843" i="7" s="1"/>
  <c r="S852" i="7"/>
  <c r="Q1516" i="7"/>
  <c r="O1516" i="7"/>
  <c r="S1516" i="7" s="1"/>
  <c r="M1513" i="7"/>
  <c r="O1513" i="7" s="1"/>
  <c r="I497" i="7"/>
  <c r="O1550" i="7"/>
  <c r="S1550" i="7" s="1"/>
  <c r="Q792" i="7"/>
  <c r="K792" i="7"/>
  <c r="S792" i="7" s="1"/>
  <c r="S1406" i="7"/>
  <c r="R1716" i="7"/>
  <c r="R737" i="7"/>
  <c r="N497" i="7"/>
  <c r="H9" i="8" s="1"/>
  <c r="K9" i="8" s="1"/>
  <c r="R498" i="7"/>
  <c r="R32" i="7"/>
  <c r="N7" i="7"/>
  <c r="R1877" i="7"/>
  <c r="J1866" i="7"/>
  <c r="R1866" i="7" s="1"/>
  <c r="R1900" i="7"/>
  <c r="R725" i="7"/>
  <c r="J704" i="7"/>
  <c r="R704" i="7" s="1"/>
  <c r="R886" i="7"/>
  <c r="J885" i="7"/>
  <c r="R885" i="7" s="1"/>
  <c r="I1832" i="7"/>
  <c r="Q1831" i="7"/>
  <c r="I1866" i="7"/>
  <c r="Q1906" i="7"/>
  <c r="I1900" i="7"/>
  <c r="K1900" i="7" s="1"/>
  <c r="S1900" i="7" s="1"/>
  <c r="Q1532" i="7"/>
  <c r="Q749" i="7"/>
  <c r="Q887" i="7"/>
  <c r="M886" i="7"/>
  <c r="O886" i="7" s="1"/>
  <c r="Q1176" i="7"/>
  <c r="I725" i="7"/>
  <c r="M586" i="7"/>
  <c r="O586" i="7" s="1"/>
  <c r="S586" i="7" s="1"/>
  <c r="Q587" i="7"/>
  <c r="M497" i="7"/>
  <c r="Q498" i="7"/>
  <c r="I356" i="7"/>
  <c r="Q391" i="7"/>
  <c r="Q252" i="7"/>
  <c r="I243" i="7"/>
  <c r="K243" i="7" s="1"/>
  <c r="S243" i="7" s="1"/>
  <c r="Q153" i="7"/>
  <c r="I147" i="7"/>
  <c r="I380" i="2"/>
  <c r="I409" i="2" s="1"/>
  <c r="Q2034" i="7" l="1"/>
  <c r="O1688" i="7"/>
  <c r="R218" i="7"/>
  <c r="K14" i="8"/>
  <c r="R1620" i="7"/>
  <c r="K8" i="8"/>
  <c r="R1688" i="7"/>
  <c r="R356" i="7"/>
  <c r="K1620" i="7"/>
  <c r="S1620" i="7" s="1"/>
  <c r="N703" i="7"/>
  <c r="H11" i="8" s="1"/>
  <c r="S1889" i="7"/>
  <c r="S1733" i="7"/>
  <c r="S1176" i="7"/>
  <c r="O356" i="7"/>
  <c r="I8" i="8"/>
  <c r="N1483" i="7"/>
  <c r="H12" i="8" s="1"/>
  <c r="K12" i="8" s="1"/>
  <c r="S1069" i="7"/>
  <c r="O737" i="7"/>
  <c r="S737" i="7" s="1"/>
  <c r="K564" i="7"/>
  <c r="E10" i="8"/>
  <c r="K10" i="8" s="1"/>
  <c r="I14" i="8"/>
  <c r="N63" i="7"/>
  <c r="R63" i="7" s="1"/>
  <c r="R64" i="7"/>
  <c r="R497" i="7"/>
  <c r="Q356" i="7"/>
  <c r="D8" i="8"/>
  <c r="F8" i="8" s="1"/>
  <c r="K356" i="7"/>
  <c r="G7" i="8"/>
  <c r="I7" i="8" s="1"/>
  <c r="O218" i="7"/>
  <c r="M1495" i="7"/>
  <c r="Q1495" i="7" s="1"/>
  <c r="O568" i="7"/>
  <c r="S568" i="7" s="1"/>
  <c r="Q568" i="7"/>
  <c r="O1866" i="7"/>
  <c r="M1830" i="7"/>
  <c r="Q1169" i="7"/>
  <c r="O1169" i="7"/>
  <c r="S1169" i="7" s="1"/>
  <c r="I704" i="7"/>
  <c r="K704" i="7" s="1"/>
  <c r="K725" i="7"/>
  <c r="Q1866" i="7"/>
  <c r="K1866" i="7"/>
  <c r="K6" i="8"/>
  <c r="Q1513" i="7"/>
  <c r="K1513" i="7"/>
  <c r="S1513" i="7" s="1"/>
  <c r="Q497" i="7"/>
  <c r="G9" i="8"/>
  <c r="I9" i="8" s="1"/>
  <c r="O497" i="7"/>
  <c r="D9" i="8"/>
  <c r="F9" i="8" s="1"/>
  <c r="K497" i="7"/>
  <c r="Q1744" i="7"/>
  <c r="K1744" i="7"/>
  <c r="S1744" i="7" s="1"/>
  <c r="I1688" i="7"/>
  <c r="Q1716" i="7"/>
  <c r="K1716" i="7"/>
  <c r="S1716" i="7" s="1"/>
  <c r="Q222" i="7"/>
  <c r="O222" i="7"/>
  <c r="S222" i="7" s="1"/>
  <c r="Q147" i="7"/>
  <c r="D6" i="8"/>
  <c r="F6" i="8" s="1"/>
  <c r="L6" i="8" s="1"/>
  <c r="K147" i="7"/>
  <c r="S147" i="7" s="1"/>
  <c r="Q1832" i="7"/>
  <c r="K1832" i="7"/>
  <c r="S1832" i="7" s="1"/>
  <c r="R7" i="7"/>
  <c r="H5" i="8"/>
  <c r="F13" i="8"/>
  <c r="L13" i="8" s="1"/>
  <c r="K886" i="7"/>
  <c r="S886" i="7" s="1"/>
  <c r="I885" i="7"/>
  <c r="J1830" i="7"/>
  <c r="J703" i="7"/>
  <c r="Q1900" i="7"/>
  <c r="I1830" i="7"/>
  <c r="I1483" i="7"/>
  <c r="Q886" i="7"/>
  <c r="M885" i="7"/>
  <c r="O885" i="7" s="1"/>
  <c r="Q737" i="7"/>
  <c r="O725" i="7"/>
  <c r="M564" i="7"/>
  <c r="Q586" i="7"/>
  <c r="Q243" i="7"/>
  <c r="I218" i="7"/>
  <c r="I407" i="2"/>
  <c r="E3" i="8" s="1"/>
  <c r="S725" i="7" l="1"/>
  <c r="R1483" i="7"/>
  <c r="S356" i="7"/>
  <c r="F10" i="8"/>
  <c r="L8" i="8"/>
  <c r="S1866" i="7"/>
  <c r="K3" i="8"/>
  <c r="Q564" i="7"/>
  <c r="G10" i="8"/>
  <c r="I10" i="8" s="1"/>
  <c r="O564" i="7"/>
  <c r="S564" i="7" s="1"/>
  <c r="K885" i="7"/>
  <c r="S885" i="7" s="1"/>
  <c r="I703" i="7"/>
  <c r="L9" i="8"/>
  <c r="Q218" i="7"/>
  <c r="D7" i="8"/>
  <c r="F7" i="8" s="1"/>
  <c r="L7" i="8" s="1"/>
  <c r="K218" i="7"/>
  <c r="S218" i="7" s="1"/>
  <c r="R703" i="7"/>
  <c r="E11" i="8"/>
  <c r="D14" i="8"/>
  <c r="F14" i="8" s="1"/>
  <c r="L14" i="8" s="1"/>
  <c r="K1688" i="7"/>
  <c r="S1688" i="7" s="1"/>
  <c r="Q1688" i="7"/>
  <c r="D12" i="8"/>
  <c r="F12" i="8" s="1"/>
  <c r="K1483" i="7"/>
  <c r="R1830" i="7"/>
  <c r="E15" i="8"/>
  <c r="G15" i="8"/>
  <c r="I15" i="8" s="1"/>
  <c r="O1830" i="7"/>
  <c r="O1495" i="7"/>
  <c r="S1495" i="7" s="1"/>
  <c r="M1483" i="7"/>
  <c r="Q1830" i="7"/>
  <c r="D15" i="8"/>
  <c r="K1830" i="7"/>
  <c r="K5" i="8"/>
  <c r="H4" i="8"/>
  <c r="H18" i="8" s="1"/>
  <c r="K18" i="8" s="1"/>
  <c r="S497" i="7"/>
  <c r="Q725" i="7"/>
  <c r="M704" i="7"/>
  <c r="M703" i="7" s="1"/>
  <c r="Q885" i="7"/>
  <c r="L10" i="8" l="1"/>
  <c r="Q703" i="7"/>
  <c r="G11" i="8"/>
  <c r="I11" i="8" s="1"/>
  <c r="O703" i="7"/>
  <c r="D11" i="8"/>
  <c r="F11" i="8" s="1"/>
  <c r="K703" i="7"/>
  <c r="G12" i="8"/>
  <c r="I12" i="8" s="1"/>
  <c r="L12" i="8" s="1"/>
  <c r="O1483" i="7"/>
  <c r="S1483" i="7" s="1"/>
  <c r="F15" i="8"/>
  <c r="L15" i="8" s="1"/>
  <c r="K15" i="8"/>
  <c r="Q1483" i="7"/>
  <c r="K11" i="8"/>
  <c r="E4" i="8"/>
  <c r="Q704" i="7"/>
  <c r="O704" i="7"/>
  <c r="S704" i="7" s="1"/>
  <c r="S1830" i="7"/>
  <c r="M41" i="7"/>
  <c r="O41" i="7" s="1"/>
  <c r="S41" i="7" s="1"/>
  <c r="M34" i="7"/>
  <c r="O34" i="7" s="1"/>
  <c r="M29" i="7"/>
  <c r="O29" i="7" s="1"/>
  <c r="I29" i="7"/>
  <c r="K29" i="7" s="1"/>
  <c r="H239" i="2"/>
  <c r="J239" i="2" s="1"/>
  <c r="H41" i="2"/>
  <c r="J41" i="2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J28" i="8"/>
  <c r="L28" i="8" s="1"/>
  <c r="L27" i="8" s="1"/>
  <c r="H392" i="2"/>
  <c r="J392" i="2" s="1"/>
  <c r="H21" i="2"/>
  <c r="J21" i="2" s="1"/>
  <c r="H37" i="2"/>
  <c r="J37" i="2" s="1"/>
  <c r="M43" i="7"/>
  <c r="O43" i="7" s="1"/>
  <c r="S43" i="7" s="1"/>
  <c r="Q45" i="7"/>
  <c r="I71" i="7"/>
  <c r="K71" i="7" s="1"/>
  <c r="S71" i="7" s="1"/>
  <c r="H51" i="2"/>
  <c r="J51" i="2" s="1"/>
  <c r="J25" i="8"/>
  <c r="L25" i="8" s="1"/>
  <c r="L22" i="8" s="1"/>
  <c r="H330" i="2"/>
  <c r="J330" i="2" s="1"/>
  <c r="M56" i="7"/>
  <c r="O56" i="7" s="1"/>
  <c r="S56" i="7" s="1"/>
  <c r="M54" i="7"/>
  <c r="O54" i="7" s="1"/>
  <c r="S54" i="7" s="1"/>
  <c r="H72" i="2"/>
  <c r="J72" i="2" s="1"/>
  <c r="H63" i="2"/>
  <c r="J63" i="2" s="1"/>
  <c r="H59" i="2"/>
  <c r="J59" i="2" s="1"/>
  <c r="H31" i="2"/>
  <c r="J31" i="2" s="1"/>
  <c r="H272" i="2"/>
  <c r="J272" i="2" s="1"/>
  <c r="H278" i="2"/>
  <c r="J278" i="2" s="1"/>
  <c r="H265" i="2"/>
  <c r="J265" i="2" s="1"/>
  <c r="H252" i="2"/>
  <c r="J252" i="2" s="1"/>
  <c r="H232" i="2"/>
  <c r="J232" i="2" s="1"/>
  <c r="H226" i="2"/>
  <c r="J226" i="2" s="1"/>
  <c r="H225" i="2"/>
  <c r="J225" i="2" s="1"/>
  <c r="H191" i="2"/>
  <c r="J191" i="2" s="1"/>
  <c r="H194" i="2"/>
  <c r="J194" i="2" s="1"/>
  <c r="H184" i="2"/>
  <c r="J184" i="2" s="1"/>
  <c r="H187" i="2"/>
  <c r="J187" i="2" s="1"/>
  <c r="H174" i="2"/>
  <c r="J174" i="2" s="1"/>
  <c r="H170" i="2"/>
  <c r="J170" i="2" s="1"/>
  <c r="H166" i="2"/>
  <c r="J166" i="2" s="1"/>
  <c r="H142" i="2"/>
  <c r="J142" i="2" s="1"/>
  <c r="H162" i="2"/>
  <c r="J162" i="2" s="1"/>
  <c r="H154" i="2"/>
  <c r="J154" i="2" s="1"/>
  <c r="H150" i="2"/>
  <c r="J150" i="2" s="1"/>
  <c r="H146" i="2"/>
  <c r="J146" i="2" s="1"/>
  <c r="H145" i="2"/>
  <c r="J145" i="2" s="1"/>
  <c r="H138" i="2"/>
  <c r="J138" i="2" s="1"/>
  <c r="H134" i="2"/>
  <c r="J134" i="2" s="1"/>
  <c r="H130" i="2"/>
  <c r="J130" i="2" s="1"/>
  <c r="H126" i="2"/>
  <c r="J126" i="2" s="1"/>
  <c r="H122" i="2"/>
  <c r="J122" i="2" s="1"/>
  <c r="H118" i="2"/>
  <c r="J118" i="2" s="1"/>
  <c r="H114" i="2"/>
  <c r="J114" i="2" s="1"/>
  <c r="H110" i="2"/>
  <c r="J110" i="2" s="1"/>
  <c r="H106" i="2"/>
  <c r="J106" i="2" s="1"/>
  <c r="H102" i="2"/>
  <c r="J102" i="2" s="1"/>
  <c r="H99" i="2"/>
  <c r="J99" i="2" s="1"/>
  <c r="Q39" i="7"/>
  <c r="Q38" i="7"/>
  <c r="Q55" i="7"/>
  <c r="Q57" i="7"/>
  <c r="Q58" i="7"/>
  <c r="Q59" i="7"/>
  <c r="Q60" i="7"/>
  <c r="Q61" i="7"/>
  <c r="Q62" i="7"/>
  <c r="Q44" i="7"/>
  <c r="Q42" i="7"/>
  <c r="I37" i="7"/>
  <c r="K37" i="7" s="1"/>
  <c r="S37" i="7" s="1"/>
  <c r="I33" i="7"/>
  <c r="K33" i="7" s="1"/>
  <c r="S33" i="7" s="1"/>
  <c r="M68" i="7"/>
  <c r="O68" i="7" s="1"/>
  <c r="M47" i="7"/>
  <c r="O47" i="7" s="1"/>
  <c r="I51" i="7"/>
  <c r="K51" i="7" s="1"/>
  <c r="S51" i="7" s="1"/>
  <c r="Q52" i="7"/>
  <c r="M72" i="7"/>
  <c r="O72" i="7" s="1"/>
  <c r="M25" i="7"/>
  <c r="O25" i="7" s="1"/>
  <c r="M20" i="7"/>
  <c r="O20" i="7" s="1"/>
  <c r="M17" i="7"/>
  <c r="O17" i="7" s="1"/>
  <c r="M10" i="7"/>
  <c r="O10" i="7" s="1"/>
  <c r="I72" i="7"/>
  <c r="K72" i="7" s="1"/>
  <c r="I53" i="7"/>
  <c r="K53" i="7" s="1"/>
  <c r="I40" i="7"/>
  <c r="K40" i="7" s="1"/>
  <c r="I25" i="7"/>
  <c r="K25" i="7" s="1"/>
  <c r="I20" i="7"/>
  <c r="K20" i="7" s="1"/>
  <c r="I17" i="7"/>
  <c r="K17" i="7" s="1"/>
  <c r="I10" i="7"/>
  <c r="K10" i="7" s="1"/>
  <c r="B387" i="2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H249" i="2"/>
  <c r="J249" i="2" s="1"/>
  <c r="H246" i="2"/>
  <c r="J246" i="2" s="1"/>
  <c r="H243" i="2"/>
  <c r="J243" i="2" s="1"/>
  <c r="H238" i="2"/>
  <c r="J238" i="2" s="1"/>
  <c r="H236" i="2"/>
  <c r="J236" i="2" s="1"/>
  <c r="H229" i="2"/>
  <c r="J229" i="2" s="1"/>
  <c r="H223" i="2"/>
  <c r="J223" i="2" s="1"/>
  <c r="H219" i="2"/>
  <c r="J219" i="2" s="1"/>
  <c r="H215" i="2"/>
  <c r="J215" i="2" s="1"/>
  <c r="H211" i="2"/>
  <c r="J211" i="2" s="1"/>
  <c r="H210" i="2"/>
  <c r="J210" i="2" s="1"/>
  <c r="H207" i="2"/>
  <c r="J207" i="2" s="1"/>
  <c r="H203" i="2"/>
  <c r="J203" i="2" s="1"/>
  <c r="H199" i="2"/>
  <c r="J199" i="2" s="1"/>
  <c r="H180" i="2"/>
  <c r="J180" i="2" s="1"/>
  <c r="H158" i="2"/>
  <c r="J158" i="2" s="1"/>
  <c r="H259" i="2"/>
  <c r="J259" i="2" s="1"/>
  <c r="H269" i="2"/>
  <c r="J269" i="2" s="1"/>
  <c r="H275" i="2"/>
  <c r="J275" i="2" s="1"/>
  <c r="H282" i="2"/>
  <c r="J282" i="2" s="1"/>
  <c r="H285" i="2"/>
  <c r="J285" i="2" s="1"/>
  <c r="H288" i="2"/>
  <c r="J288" i="2" s="1"/>
  <c r="H291" i="2"/>
  <c r="J291" i="2" s="1"/>
  <c r="H290" i="2"/>
  <c r="J290" i="2" s="1"/>
  <c r="H295" i="2"/>
  <c r="J295" i="2" s="1"/>
  <c r="H298" i="2"/>
  <c r="J298" i="2" s="1"/>
  <c r="H301" i="2"/>
  <c r="J301" i="2" s="1"/>
  <c r="H308" i="2"/>
  <c r="J308" i="2" s="1"/>
  <c r="H311" i="2"/>
  <c r="J311" i="2" s="1"/>
  <c r="H317" i="2"/>
  <c r="J317" i="2" s="1"/>
  <c r="H344" i="2"/>
  <c r="J344" i="2" s="1"/>
  <c r="H361" i="2"/>
  <c r="J361" i="2" s="1"/>
  <c r="H366" i="2"/>
  <c r="J366" i="2" s="1"/>
  <c r="H372" i="2"/>
  <c r="J372" i="2" s="1"/>
  <c r="H377" i="2"/>
  <c r="J377" i="2" s="1"/>
  <c r="H14" i="2"/>
  <c r="J14" i="2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Q73" i="7"/>
  <c r="Q70" i="7"/>
  <c r="Q69" i="7"/>
  <c r="Q67" i="7"/>
  <c r="Q50" i="7"/>
  <c r="Q49" i="7"/>
  <c r="Q48" i="7"/>
  <c r="Q35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H399" i="2"/>
  <c r="H396" i="2"/>
  <c r="J396" i="2" s="1"/>
  <c r="H389" i="2"/>
  <c r="J389" i="2" s="1"/>
  <c r="H324" i="2"/>
  <c r="H314" i="2"/>
  <c r="H304" i="2"/>
  <c r="H262" i="2"/>
  <c r="H95" i="2"/>
  <c r="H54" i="2"/>
  <c r="J54" i="2" s="1"/>
  <c r="H46" i="2"/>
  <c r="J46" i="2" s="1"/>
  <c r="H43" i="2"/>
  <c r="J43" i="2" s="1"/>
  <c r="H39" i="2"/>
  <c r="J39" i="2" s="1"/>
  <c r="H11" i="2"/>
  <c r="J11" i="2" s="1"/>
  <c r="Q74" i="7"/>
  <c r="H349" i="2"/>
  <c r="J349" i="2" s="1"/>
  <c r="H348" i="2"/>
  <c r="J348" i="2" s="1"/>
  <c r="H256" i="2"/>
  <c r="J256" i="2" s="1"/>
  <c r="H321" i="2"/>
  <c r="J321" i="2" s="1"/>
  <c r="H19" i="2"/>
  <c r="J19" i="2" s="1"/>
  <c r="H354" i="2"/>
  <c r="J354" i="2" s="1"/>
  <c r="H333" i="2"/>
  <c r="J333" i="2" s="1"/>
  <c r="J27" i="8"/>
  <c r="H371" i="2"/>
  <c r="J371" i="2" s="1"/>
  <c r="H58" i="2"/>
  <c r="J58" i="2" s="1"/>
  <c r="H274" i="2" l="1"/>
  <c r="J274" i="2" s="1"/>
  <c r="H186" i="2"/>
  <c r="J186" i="2" s="1"/>
  <c r="H307" i="2"/>
  <c r="J307" i="2" s="1"/>
  <c r="H228" i="2"/>
  <c r="J228" i="2" s="1"/>
  <c r="H109" i="2"/>
  <c r="J109" i="2" s="1"/>
  <c r="H277" i="2"/>
  <c r="J277" i="2" s="1"/>
  <c r="Q71" i="7"/>
  <c r="I68" i="7"/>
  <c r="K68" i="7" s="1"/>
  <c r="S68" i="7" s="1"/>
  <c r="M66" i="7"/>
  <c r="O66" i="7" s="1"/>
  <c r="S25" i="7"/>
  <c r="I36" i="7"/>
  <c r="K36" i="7" s="1"/>
  <c r="S36" i="7" s="1"/>
  <c r="Q51" i="7"/>
  <c r="I47" i="7"/>
  <c r="K47" i="7" s="1"/>
  <c r="S47" i="7" s="1"/>
  <c r="Q33" i="7"/>
  <c r="M9" i="7"/>
  <c r="O9" i="7" s="1"/>
  <c r="M19" i="7"/>
  <c r="O19" i="7" s="1"/>
  <c r="I16" i="7"/>
  <c r="K16" i="7" s="1"/>
  <c r="Q20" i="7"/>
  <c r="Q17" i="7"/>
  <c r="M40" i="7"/>
  <c r="O40" i="7" s="1"/>
  <c r="S40" i="7" s="1"/>
  <c r="Q37" i="7"/>
  <c r="Q72" i="7"/>
  <c r="Q10" i="7"/>
  <c r="I19" i="7"/>
  <c r="K19" i="7" s="1"/>
  <c r="M16" i="7"/>
  <c r="S17" i="7"/>
  <c r="S72" i="7"/>
  <c r="M24" i="7"/>
  <c r="Q25" i="7"/>
  <c r="Q29" i="7"/>
  <c r="I27" i="7"/>
  <c r="K27" i="7" s="1"/>
  <c r="Q41" i="7"/>
  <c r="H57" i="2"/>
  <c r="H376" i="2"/>
  <c r="J376" i="2" s="1"/>
  <c r="H297" i="2"/>
  <c r="J297" i="2" s="1"/>
  <c r="H258" i="2"/>
  <c r="J258" i="2" s="1"/>
  <c r="H101" i="2"/>
  <c r="J101" i="2" s="1"/>
  <c r="H153" i="2"/>
  <c r="J153" i="2" s="1"/>
  <c r="H251" i="2"/>
  <c r="J251" i="2" s="1"/>
  <c r="H316" i="2"/>
  <c r="J316" i="2" s="1"/>
  <c r="H284" i="2"/>
  <c r="J284" i="2" s="1"/>
  <c r="H218" i="2"/>
  <c r="J218" i="2" s="1"/>
  <c r="H133" i="2"/>
  <c r="J133" i="2" s="1"/>
  <c r="H193" i="2"/>
  <c r="J193" i="2" s="1"/>
  <c r="H29" i="2"/>
  <c r="J29" i="2" s="1"/>
  <c r="H18" i="2"/>
  <c r="J18" i="2" s="1"/>
  <c r="H13" i="2"/>
  <c r="J13" i="2" s="1"/>
  <c r="H179" i="2"/>
  <c r="J179" i="2" s="1"/>
  <c r="S10" i="7"/>
  <c r="H125" i="2"/>
  <c r="J125" i="2" s="1"/>
  <c r="H141" i="2"/>
  <c r="J141" i="2" s="1"/>
  <c r="H173" i="2"/>
  <c r="J173" i="2" s="1"/>
  <c r="H183" i="2"/>
  <c r="H190" i="2"/>
  <c r="H231" i="2"/>
  <c r="H264" i="2"/>
  <c r="J264" i="2" s="1"/>
  <c r="H271" i="2"/>
  <c r="Q56" i="7"/>
  <c r="H329" i="2"/>
  <c r="J329" i="2" s="1"/>
  <c r="H347" i="2"/>
  <c r="J347" i="2" s="1"/>
  <c r="H10" i="2"/>
  <c r="J10" i="2" s="1"/>
  <c r="H45" i="2"/>
  <c r="J45" i="2" s="1"/>
  <c r="H98" i="2"/>
  <c r="J98" i="2" s="1"/>
  <c r="H117" i="2"/>
  <c r="J117" i="2" s="1"/>
  <c r="H370" i="2"/>
  <c r="H255" i="2"/>
  <c r="J255" i="2" s="1"/>
  <c r="H53" i="2"/>
  <c r="J53" i="2" s="1"/>
  <c r="H343" i="2"/>
  <c r="J343" i="2" s="1"/>
  <c r="H310" i="2"/>
  <c r="J310" i="2" s="1"/>
  <c r="H300" i="2"/>
  <c r="J300" i="2" s="1"/>
  <c r="H294" i="2"/>
  <c r="J294" i="2" s="1"/>
  <c r="H287" i="2"/>
  <c r="H281" i="2"/>
  <c r="J281" i="2" s="1"/>
  <c r="H268" i="2"/>
  <c r="J268" i="2" s="1"/>
  <c r="H202" i="2"/>
  <c r="J202" i="2" s="1"/>
  <c r="H222" i="2"/>
  <c r="J222" i="2" s="1"/>
  <c r="H235" i="2"/>
  <c r="I9" i="7"/>
  <c r="J22" i="8"/>
  <c r="H391" i="2"/>
  <c r="S29" i="7"/>
  <c r="M53" i="7"/>
  <c r="J95" i="2"/>
  <c r="H94" i="2"/>
  <c r="J324" i="2"/>
  <c r="H323" i="2"/>
  <c r="J57" i="2"/>
  <c r="H52" i="2"/>
  <c r="J262" i="2"/>
  <c r="H261" i="2"/>
  <c r="H353" i="2"/>
  <c r="H320" i="2"/>
  <c r="J320" i="2" s="1"/>
  <c r="H346" i="2"/>
  <c r="J304" i="2"/>
  <c r="H303" i="2"/>
  <c r="J314" i="2"/>
  <c r="H313" i="2"/>
  <c r="J399" i="2"/>
  <c r="H398" i="2"/>
  <c r="H342" i="2"/>
  <c r="H178" i="2"/>
  <c r="J178" i="2" s="1"/>
  <c r="H198" i="2"/>
  <c r="H209" i="2"/>
  <c r="J209" i="2" s="1"/>
  <c r="H214" i="2"/>
  <c r="H242" i="2"/>
  <c r="J242" i="2" s="1"/>
  <c r="H248" i="2"/>
  <c r="I24" i="7"/>
  <c r="H113" i="2"/>
  <c r="H129" i="2"/>
  <c r="H144" i="2"/>
  <c r="J144" i="2" s="1"/>
  <c r="H149" i="2"/>
  <c r="H140" i="2"/>
  <c r="J140" i="2" s="1"/>
  <c r="H165" i="2"/>
  <c r="H172" i="2"/>
  <c r="J172" i="2" s="1"/>
  <c r="Q54" i="7"/>
  <c r="H49" i="2"/>
  <c r="Q43" i="7"/>
  <c r="K4" i="8"/>
  <c r="K19" i="8" s="1"/>
  <c r="K33" i="8" s="1"/>
  <c r="E17" i="8"/>
  <c r="K17" i="8" s="1"/>
  <c r="H365" i="2"/>
  <c r="H360" i="2"/>
  <c r="H157" i="2"/>
  <c r="H201" i="2"/>
  <c r="J201" i="2" s="1"/>
  <c r="H206" i="2"/>
  <c r="H217" i="2"/>
  <c r="J217" i="2" s="1"/>
  <c r="H245" i="2"/>
  <c r="J245" i="2" s="1"/>
  <c r="S20" i="7"/>
  <c r="H105" i="2"/>
  <c r="H116" i="2"/>
  <c r="J116" i="2" s="1"/>
  <c r="H121" i="2"/>
  <c r="H132" i="2"/>
  <c r="J132" i="2" s="1"/>
  <c r="H137" i="2"/>
  <c r="H152" i="2"/>
  <c r="J152" i="2" s="1"/>
  <c r="H161" i="2"/>
  <c r="H169" i="2"/>
  <c r="H71" i="2"/>
  <c r="H36" i="2"/>
  <c r="S703" i="7"/>
  <c r="L11" i="8"/>
  <c r="H375" i="2"/>
  <c r="M27" i="7"/>
  <c r="J16" i="8"/>
  <c r="J15" i="8"/>
  <c r="J14" i="8"/>
  <c r="J12" i="8"/>
  <c r="J13" i="8"/>
  <c r="J11" i="8"/>
  <c r="J9" i="8"/>
  <c r="J10" i="8"/>
  <c r="J7" i="8"/>
  <c r="J8" i="8"/>
  <c r="J6" i="8"/>
  <c r="H328" i="2" l="1"/>
  <c r="H327" i="2" s="1"/>
  <c r="J327" i="2" s="1"/>
  <c r="H27" i="2"/>
  <c r="H108" i="2"/>
  <c r="J108" i="2" s="1"/>
  <c r="S19" i="7"/>
  <c r="Q68" i="7"/>
  <c r="I66" i="7"/>
  <c r="Q66" i="7" s="1"/>
  <c r="I34" i="7"/>
  <c r="Q36" i="7"/>
  <c r="M65" i="7"/>
  <c r="O65" i="7" s="1"/>
  <c r="S65" i="7" s="1"/>
  <c r="Q19" i="7"/>
  <c r="I46" i="7"/>
  <c r="K46" i="7" s="1"/>
  <c r="Q47" i="7"/>
  <c r="Q40" i="7"/>
  <c r="M32" i="7"/>
  <c r="O32" i="7" s="1"/>
  <c r="Q34" i="7"/>
  <c r="O16" i="7"/>
  <c r="S16" i="7" s="1"/>
  <c r="Q16" i="7"/>
  <c r="O24" i="7"/>
  <c r="M23" i="7"/>
  <c r="H124" i="2"/>
  <c r="J124" i="2" s="1"/>
  <c r="H9" i="2"/>
  <c r="J9" i="2" s="1"/>
  <c r="K9" i="7"/>
  <c r="S9" i="7" s="1"/>
  <c r="Q9" i="7"/>
  <c r="J190" i="2"/>
  <c r="H189" i="2"/>
  <c r="J189" i="2" s="1"/>
  <c r="J235" i="2"/>
  <c r="H234" i="2"/>
  <c r="J234" i="2" s="1"/>
  <c r="J370" i="2"/>
  <c r="H369" i="2"/>
  <c r="J369" i="2" s="1"/>
  <c r="J271" i="2"/>
  <c r="H267" i="2"/>
  <c r="J267" i="2" s="1"/>
  <c r="J183" i="2"/>
  <c r="H182" i="2"/>
  <c r="J182" i="2" s="1"/>
  <c r="K66" i="7"/>
  <c r="S66" i="7" s="1"/>
  <c r="J391" i="2"/>
  <c r="H388" i="2"/>
  <c r="J287" i="2"/>
  <c r="H280" i="2"/>
  <c r="J280" i="2" s="1"/>
  <c r="J231" i="2"/>
  <c r="H221" i="2"/>
  <c r="J221" i="2" s="1"/>
  <c r="O53" i="7"/>
  <c r="S53" i="7" s="1"/>
  <c r="Q53" i="7"/>
  <c r="M46" i="7"/>
  <c r="J375" i="2"/>
  <c r="H374" i="2"/>
  <c r="J161" i="2"/>
  <c r="H160" i="2"/>
  <c r="J160" i="2" s="1"/>
  <c r="J121" i="2"/>
  <c r="H120" i="2"/>
  <c r="J120" i="2" s="1"/>
  <c r="J214" i="2"/>
  <c r="H213" i="2"/>
  <c r="J213" i="2" s="1"/>
  <c r="J342" i="2"/>
  <c r="H341" i="2"/>
  <c r="J36" i="2"/>
  <c r="H35" i="2"/>
  <c r="J35" i="2" s="1"/>
  <c r="J157" i="2"/>
  <c r="H156" i="2"/>
  <c r="J156" i="2" s="1"/>
  <c r="J49" i="2"/>
  <c r="H48" i="2"/>
  <c r="J165" i="2"/>
  <c r="H164" i="2"/>
  <c r="J164" i="2" s="1"/>
  <c r="J129" i="2"/>
  <c r="H128" i="2"/>
  <c r="J128" i="2" s="1"/>
  <c r="K24" i="7"/>
  <c r="I23" i="7"/>
  <c r="Q24" i="7"/>
  <c r="J398" i="2"/>
  <c r="H395" i="2"/>
  <c r="J303" i="2"/>
  <c r="H293" i="2"/>
  <c r="J353" i="2"/>
  <c r="H352" i="2"/>
  <c r="J261" i="2"/>
  <c r="H254" i="2"/>
  <c r="J254" i="2" s="1"/>
  <c r="J323" i="2"/>
  <c r="H319" i="2"/>
  <c r="J71" i="2"/>
  <c r="H70" i="2"/>
  <c r="J105" i="2"/>
  <c r="H104" i="2"/>
  <c r="J360" i="2"/>
  <c r="H359" i="2"/>
  <c r="J248" i="2"/>
  <c r="H241" i="2"/>
  <c r="J198" i="2"/>
  <c r="H197" i="2"/>
  <c r="J197" i="2" s="1"/>
  <c r="J328" i="2"/>
  <c r="J137" i="2"/>
  <c r="H136" i="2"/>
  <c r="J136" i="2" s="1"/>
  <c r="O27" i="7"/>
  <c r="S27" i="7" s="1"/>
  <c r="Q27" i="7"/>
  <c r="J169" i="2"/>
  <c r="J206" i="2"/>
  <c r="H205" i="2"/>
  <c r="J205" i="2" s="1"/>
  <c r="J365" i="2"/>
  <c r="H364" i="2"/>
  <c r="J27" i="2"/>
  <c r="H26" i="2"/>
  <c r="J26" i="2" s="1"/>
  <c r="J149" i="2"/>
  <c r="H148" i="2"/>
  <c r="J148" i="2" s="1"/>
  <c r="J113" i="2"/>
  <c r="H112" i="2"/>
  <c r="J112" i="2" s="1"/>
  <c r="J313" i="2"/>
  <c r="H306" i="2"/>
  <c r="J306" i="2" s="1"/>
  <c r="J346" i="2"/>
  <c r="J52" i="2"/>
  <c r="H8" i="2"/>
  <c r="J8" i="2" s="1"/>
  <c r="J94" i="2"/>
  <c r="H93" i="2"/>
  <c r="Q46" i="7" l="1"/>
  <c r="K34" i="7"/>
  <c r="S34" i="7" s="1"/>
  <c r="I32" i="7"/>
  <c r="K32" i="7" s="1"/>
  <c r="S32" i="7" s="1"/>
  <c r="Q65" i="7"/>
  <c r="M64" i="7"/>
  <c r="O64" i="7" s="1"/>
  <c r="S64" i="7" s="1"/>
  <c r="O46" i="7"/>
  <c r="S46" i="7" s="1"/>
  <c r="S24" i="7"/>
  <c r="O23" i="7"/>
  <c r="M22" i="7"/>
  <c r="J388" i="2"/>
  <c r="H387" i="2"/>
  <c r="J359" i="2"/>
  <c r="H358" i="2"/>
  <c r="J70" i="2"/>
  <c r="H56" i="2"/>
  <c r="J48" i="2"/>
  <c r="H25" i="2"/>
  <c r="J93" i="2"/>
  <c r="J293" i="2"/>
  <c r="J241" i="2"/>
  <c r="J104" i="2"/>
  <c r="H97" i="2"/>
  <c r="J319" i="2"/>
  <c r="K23" i="7"/>
  <c r="I22" i="7"/>
  <c r="Q23" i="7"/>
  <c r="J341" i="2"/>
  <c r="J374" i="2"/>
  <c r="J364" i="2"/>
  <c r="H363" i="2"/>
  <c r="H168" i="2"/>
  <c r="J352" i="2"/>
  <c r="H351" i="2"/>
  <c r="J395" i="2"/>
  <c r="H394" i="2"/>
  <c r="H24" i="2" l="1"/>
  <c r="J24" i="2" s="1"/>
  <c r="Q32" i="7"/>
  <c r="Q64" i="7"/>
  <c r="M63" i="7"/>
  <c r="O63" i="7" s="1"/>
  <c r="S63" i="7" s="1"/>
  <c r="S23" i="7"/>
  <c r="O22" i="7"/>
  <c r="M8" i="7"/>
  <c r="J387" i="2"/>
  <c r="H386" i="2"/>
  <c r="J386" i="2" s="1"/>
  <c r="J351" i="2"/>
  <c r="J394" i="2"/>
  <c r="H393" i="2"/>
  <c r="J363" i="2"/>
  <c r="K22" i="7"/>
  <c r="I8" i="7"/>
  <c r="Q22" i="7"/>
  <c r="J97" i="2"/>
  <c r="J56" i="2"/>
  <c r="H326" i="2"/>
  <c r="J168" i="2"/>
  <c r="J25" i="2"/>
  <c r="J358" i="2"/>
  <c r="Q63" i="7" l="1"/>
  <c r="S22" i="7"/>
  <c r="M7" i="7"/>
  <c r="O8" i="7"/>
  <c r="K8" i="7"/>
  <c r="I7" i="7"/>
  <c r="Q8" i="7"/>
  <c r="J393" i="2"/>
  <c r="H401" i="2"/>
  <c r="J326" i="2"/>
  <c r="H380" i="2"/>
  <c r="S8" i="7" l="1"/>
  <c r="G5" i="8"/>
  <c r="O7" i="7"/>
  <c r="K7" i="7"/>
  <c r="D5" i="8"/>
  <c r="Q7" i="7"/>
  <c r="J401" i="2"/>
  <c r="G3" i="8"/>
  <c r="H408" i="2"/>
  <c r="J408" i="2" s="1"/>
  <c r="J380" i="2"/>
  <c r="H409" i="2"/>
  <c r="J409" i="2" s="1"/>
  <c r="H407" i="2"/>
  <c r="S7" i="7" l="1"/>
  <c r="G4" i="8"/>
  <c r="I4" i="8" s="1"/>
  <c r="I5" i="8"/>
  <c r="F5" i="8"/>
  <c r="D4" i="8"/>
  <c r="J5" i="8"/>
  <c r="J407" i="2"/>
  <c r="D3" i="8"/>
  <c r="J3" i="8" s="1"/>
  <c r="I3" i="8"/>
  <c r="G18" i="8" l="1"/>
  <c r="L5" i="8"/>
  <c r="F4" i="8"/>
  <c r="L4" i="8" s="1"/>
  <c r="J4" i="8"/>
  <c r="J19" i="8" s="1"/>
  <c r="J33" i="8" s="1"/>
  <c r="L33" i="8" s="1"/>
  <c r="F3" i="8"/>
  <c r="L3" i="8" s="1"/>
  <c r="D17" i="8"/>
  <c r="F17" i="8" l="1"/>
  <c r="L17" i="8" s="1"/>
  <c r="J17" i="8"/>
  <c r="I18" i="8"/>
  <c r="L18" i="8" s="1"/>
  <c r="J18" i="8"/>
  <c r="L19" i="8"/>
</calcChain>
</file>

<file path=xl/sharedStrings.xml><?xml version="1.0" encoding="utf-8"?>
<sst xmlns="http://schemas.openxmlformats.org/spreadsheetml/2006/main" count="3174" uniqueCount="548">
  <si>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</si>
  <si>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</si>
  <si>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</si>
  <si>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</si>
  <si>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</si>
  <si>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</si>
  <si>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</si>
  <si>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</si>
  <si>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</si>
  <si>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</si>
  <si>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</si>
  <si>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</si>
  <si>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</si>
  <si>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</si>
  <si>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</si>
  <si>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</si>
  <si>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</si>
  <si>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</si>
  <si>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</si>
  <si>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</si>
  <si>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</si>
  <si>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</si>
  <si>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</si>
  <si>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</si>
  <si>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</si>
  <si>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</si>
  <si>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</si>
  <si>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</si>
  <si>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</si>
  <si>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</si>
  <si>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</si>
  <si>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</si>
  <si>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</si>
  <si>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</si>
  <si>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</si>
  <si>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</si>
  <si>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</si>
  <si>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</si>
  <si>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</si>
  <si>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</si>
  <si>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</si>
  <si>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</si>
  <si>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</si>
  <si>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</si>
  <si>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</si>
  <si>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</si>
  <si>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</si>
  <si>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</si>
  <si>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</si>
  <si>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</si>
  <si>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</si>
  <si>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</si>
  <si>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</si>
  <si>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</si>
  <si>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</si>
  <si>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</si>
  <si>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</si>
  <si>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</si>
  <si>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</si>
  <si>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</si>
  <si>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Z rozpočtu obce</t>
  </si>
  <si>
    <t>Tuzemské kapitálové granty a transfery</t>
  </si>
  <si>
    <t>Zo štátneho rozpočtu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</si>
  <si>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</si>
  <si>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</si>
  <si>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</si>
  <si>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</si>
  <si>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</si>
  <si>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</si>
  <si>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</si>
  <si>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</si>
  <si>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</si>
  <si>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</si>
  <si>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</si>
  <si>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</si>
  <si>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</si>
  <si>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</si>
  <si>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</si>
  <si>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</si>
  <si>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</si>
  <si>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</si>
  <si>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</si>
  <si>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</si>
  <si>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</si>
  <si>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</si>
  <si>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</si>
  <si>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</si>
  <si>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</si>
  <si>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</si>
  <si>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</si>
  <si>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</si>
  <si>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</si>
  <si>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</si>
  <si>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</si>
  <si>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</si>
  <si>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</si>
  <si>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</si>
  <si>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</si>
  <si>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</si>
  <si>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</si>
  <si>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</si>
  <si>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</si>
  <si>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</si>
  <si>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</si>
  <si>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</si>
  <si>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</si>
  <si>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</si>
  <si>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</si>
  <si>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</si>
  <si>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</si>
  <si>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</si>
  <si>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</si>
  <si>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</si>
  <si>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</si>
  <si>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</si>
  <si>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</si>
  <si>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</si>
  <si>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</si>
  <si>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</si>
  <si>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</si>
  <si>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</si>
  <si>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</si>
  <si>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</si>
  <si>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</si>
  <si>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</si>
  <si>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</si>
  <si>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</si>
  <si>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</si>
  <si>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</si>
  <si>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</si>
  <si>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</si>
  <si>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</si>
  <si>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</si>
  <si>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</si>
  <si>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</si>
  <si>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</si>
  <si>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</si>
  <si>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</si>
  <si>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</si>
  <si>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</si>
  <si>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</si>
  <si>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</si>
  <si>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</si>
  <si>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</si>
  <si>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</si>
  <si>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</si>
  <si>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</si>
  <si>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</si>
  <si>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</si>
  <si>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</si>
  <si>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</si>
  <si>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</si>
  <si>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</si>
  <si>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</si>
  <si>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</si>
  <si>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</si>
  <si>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</si>
  <si>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</si>
  <si>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</si>
  <si>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</si>
  <si>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</si>
  <si>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</si>
  <si>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</si>
  <si>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</si>
  <si>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</si>
  <si>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</si>
  <si>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</si>
  <si>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</si>
  <si>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</si>
  <si>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</si>
  <si>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</si>
  <si>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</si>
  <si>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</si>
  <si>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</si>
  <si>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</si>
  <si>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</si>
  <si>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</si>
  <si>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</si>
  <si>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</si>
  <si>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</si>
  <si>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</si>
  <si>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</si>
  <si>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</si>
  <si>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</si>
  <si>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</si>
  <si>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</si>
  <si>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</si>
  <si>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</si>
  <si>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</si>
  <si>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</si>
  <si>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</si>
  <si>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</si>
  <si>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</si>
  <si>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</si>
  <si>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</si>
  <si>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</si>
  <si>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</si>
  <si>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</si>
  <si>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</si>
  <si>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</si>
  <si>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</si>
  <si>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</si>
  <si>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</si>
  <si>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</si>
  <si>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</si>
  <si>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</si>
  <si>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</si>
  <si>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</si>
  <si>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</si>
  <si>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</si>
  <si>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</si>
  <si>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</si>
  <si>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</si>
  <si>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</si>
  <si>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</si>
  <si>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</si>
  <si>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</si>
  <si>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</si>
  <si>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</si>
  <si>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</si>
  <si>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</si>
  <si>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</si>
  <si>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</si>
  <si>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</si>
  <si>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</si>
  <si>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</si>
  <si>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</si>
  <si>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</si>
  <si>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</si>
  <si>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</si>
  <si>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</si>
  <si>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</si>
  <si>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</si>
  <si>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</si>
  <si>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</si>
  <si>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</si>
  <si>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</si>
  <si>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</si>
  <si>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</si>
  <si>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</si>
  <si>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</si>
  <si>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</si>
  <si>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</si>
  <si>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</si>
  <si>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</si>
  <si>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</si>
  <si>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</si>
  <si>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</si>
  <si>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</si>
  <si>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</si>
  <si>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</si>
  <si>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</si>
  <si>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</si>
  <si>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</si>
  <si>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</si>
  <si>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</si>
  <si>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</si>
  <si>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</si>
  <si>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</si>
  <si>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</si>
  <si>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</si>
  <si>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</si>
  <si>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</si>
  <si>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</si>
  <si>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</si>
  <si>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</si>
  <si>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</si>
  <si>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</si>
  <si>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60 1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</si>
  <si>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</si>
  <si>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</si>
  <si>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</si>
  <si>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</si>
  <si>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</si>
  <si>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</si>
  <si>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</si>
  <si>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réžia-zamestnanci</t>
  </si>
  <si>
    <t>réžia-cudzí stravníci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</si>
  <si>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</si>
  <si>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</si>
  <si>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</si>
  <si>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</si>
  <si>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</si>
  <si>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</si>
  <si>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Zimný štadión - rekonštrukcia, spoluúčasť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</si>
  <si>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</si>
  <si>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</si>
  <si>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</si>
  <si>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</si>
  <si>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</si>
  <si>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</si>
  <si>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</si>
  <si>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</si>
  <si>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</si>
  <si>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</si>
  <si>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</si>
  <si>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</si>
  <si>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</si>
  <si>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</si>
  <si>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</si>
  <si>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</si>
  <si>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</si>
  <si>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</si>
  <si>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</si>
  <si>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</si>
  <si>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</si>
  <si>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</si>
  <si>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</si>
  <si>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</si>
  <si>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</si>
  <si>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</si>
  <si>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</si>
  <si>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</si>
  <si>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</si>
  <si>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</si>
  <si>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</si>
  <si>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</si>
  <si>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</si>
  <si>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</si>
  <si>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60 8</t>
  </si>
  <si>
    <t>Príjem réžie - cudzí stravníci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</si>
  <si>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</si>
  <si>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</si>
  <si>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</si>
  <si>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</si>
  <si>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</si>
  <si>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</si>
  <si>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</si>
  <si>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</si>
  <si>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</si>
  <si>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</si>
  <si>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</si>
  <si>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</si>
  <si>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</si>
  <si>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</si>
  <si>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</si>
  <si>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</si>
  <si>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</si>
  <si>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</si>
  <si>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</si>
  <si>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</si>
  <si>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</si>
  <si>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</si>
  <si>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</si>
  <si>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MČ Juh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</si>
  <si>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</si>
  <si>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</si>
  <si>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</si>
  <si>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</si>
  <si>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</si>
  <si>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</si>
  <si>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</si>
  <si>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AS Trenčín a.s. - dotácia na prevádzku a činnosť - FŠ Na Sihoti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</si>
  <si>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</si>
  <si>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</si>
  <si>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</si>
  <si>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</si>
  <si>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</si>
  <si>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</si>
  <si>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</si>
  <si>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</si>
  <si>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</si>
  <si>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</si>
  <si>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</si>
  <si>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</si>
  <si>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</si>
  <si>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</si>
  <si>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</si>
  <si>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</si>
  <si>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</si>
  <si>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</si>
  <si>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</si>
  <si>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</si>
  <si>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</si>
  <si>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</si>
  <si>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</si>
  <si>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</si>
  <si>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</si>
  <si>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</si>
  <si>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</si>
  <si>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</si>
  <si>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</si>
  <si>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</si>
  <si>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</si>
  <si>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</si>
  <si>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</si>
  <si>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MŠ Oriešek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</si>
  <si>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</si>
  <si>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</si>
  <si>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</si>
  <si>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</si>
  <si>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</si>
  <si>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</si>
  <si>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ŠJ Vedecko - náučné centrum FUTURUM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</si>
  <si>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</si>
  <si>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</si>
  <si>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</si>
  <si>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</si>
  <si>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</si>
  <si>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</si>
  <si>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</si>
  <si>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</si>
  <si>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</si>
  <si>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</si>
  <si>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</si>
  <si>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</si>
  <si>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</si>
  <si>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</si>
  <si>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</si>
  <si>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</si>
  <si>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</si>
  <si>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</si>
  <si>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</si>
  <si>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</si>
  <si>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</si>
  <si>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</si>
  <si>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</si>
  <si>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</si>
  <si>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</si>
  <si>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</si>
  <si>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</si>
  <si>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</si>
  <si>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</si>
  <si>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</si>
  <si>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Plot za budovou ZOS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</si>
  <si>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</si>
  <si>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</si>
  <si>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</si>
  <si>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</si>
  <si>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</si>
  <si>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</si>
  <si>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</si>
  <si>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</si>
  <si>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</si>
  <si>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</si>
  <si>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</si>
  <si>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</si>
  <si>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</si>
  <si>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</si>
  <si>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</si>
  <si>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</si>
  <si>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</si>
  <si>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</si>
  <si>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</si>
  <si>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</si>
  <si>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</si>
  <si>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</si>
  <si>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Trenčianska parkovacia spoločnosť</t>
  </si>
  <si>
    <t>MK J.Zemana</t>
  </si>
  <si>
    <t>Prechod pre chodcov Horné Orechové</t>
  </si>
  <si>
    <t>Chodník Psotného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</si>
  <si>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</si>
  <si>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</si>
  <si>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</si>
  <si>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</si>
  <si>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</si>
  <si>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</si>
  <si>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</si>
  <si>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</si>
  <si>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</si>
  <si>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</si>
  <si>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Strecha + múr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</si>
  <si>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</si>
  <si>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</si>
  <si>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</si>
  <si>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</si>
  <si>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</si>
  <si>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</si>
  <si>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</si>
  <si>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</si>
  <si>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</si>
  <si>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</si>
  <si>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</si>
  <si>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</si>
  <si>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</si>
  <si>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</si>
  <si>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</si>
  <si>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</si>
  <si>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</si>
  <si>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</si>
  <si>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</si>
  <si>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</si>
  <si>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</si>
  <si>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</si>
  <si>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</si>
  <si>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Podchod pre peších pod Chynoranskou traťou - IA z r.2015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</si>
  <si>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</si>
  <si>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</si>
  <si>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</si>
  <si>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</si>
  <si>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</si>
  <si>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</si>
  <si>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</si>
  <si>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</si>
  <si>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</si>
  <si>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</si>
  <si>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</si>
  <si>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</si>
  <si>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Stavebná údržba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</si>
  <si>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</si>
  <si>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</si>
  <si>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</si>
  <si>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</si>
  <si>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</si>
  <si>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</si>
  <si>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</si>
  <si>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</si>
  <si>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</si>
  <si>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</si>
  <si>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rozšírenie, osvetlenie, úprava komunikácii cintorína Kubra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</si>
  <si>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</si>
  <si>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</si>
  <si>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</si>
  <si>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</si>
  <si>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</si>
  <si>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</si>
  <si>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Rekonštrukcia okien, 1 pavilón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</si>
  <si>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</si>
  <si>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</si>
  <si>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</si>
  <si>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</si>
  <si>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</si>
  <si>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</si>
  <si>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sprístupnenie južného opevnenia Trenčianskeho hradu</t>
  </si>
  <si>
    <t>PD - podkrovie</t>
  </si>
  <si>
    <t>Návrh na zmenu +/-</t>
  </si>
  <si>
    <t>Upravený rozpočet 2016</t>
  </si>
  <si>
    <t>Upravený rozpočet na rok 2016 spolu</t>
  </si>
  <si>
    <t>Upravený  bežný rozpočet na rok 2016</t>
  </si>
  <si>
    <t>Upravený kapitálový rozpočet na rok 2016</t>
  </si>
  <si>
    <t>MŠ Legionárska - vypracovanie projektovej dokumentácie</t>
  </si>
  <si>
    <t>Rozpočet na rok 2016</t>
  </si>
  <si>
    <t>Bežný rozpočet na rok 2016</t>
  </si>
  <si>
    <t>Upravený bežný rozpočet 2016</t>
  </si>
  <si>
    <t>Kapitálový rozpočet na rok 2016</t>
  </si>
  <si>
    <t>Upravený kapitálový rozpočet 2016</t>
  </si>
  <si>
    <t>Rozpočet na rok 2016 spolu</t>
  </si>
  <si>
    <t>Návrh na zmena +/-</t>
  </si>
  <si>
    <t>ŽSR - Podchod pre peších pod Chynoranskou traťou</t>
  </si>
  <si>
    <t>Nová technológia Jumping jet - fontána Vodník</t>
  </si>
  <si>
    <t>MČ Juh - Saratovská  - PD chodník - IA z r.2015</t>
  </si>
  <si>
    <t>PD Cyklistické prepojenie Centrum - sídlisko Juh - IA z r.2015</t>
  </si>
  <si>
    <t>Priechod pre chodcov ul. Hodžova - IA z r.2015</t>
  </si>
  <si>
    <t>MČ Sever - ul. I.Krasku - parkovanie - IA z r.2015</t>
  </si>
  <si>
    <t>MČ Sever - Opatovská + Žilinská - IA z r.2015</t>
  </si>
  <si>
    <t>MČ Stred - Pod Komárky - rekonštrukcia - IA z r.2015</t>
  </si>
  <si>
    <t>MŠ Stred - Rekonštrukcia na nám.sv.Anny - IA z r.2015</t>
  </si>
  <si>
    <t xml:space="preserve">Návrh na Zmenu  Programového rozpočtu Mesta Trenčín na rok 2016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</si>
</sst>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6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9" fillId="0" borderId="0"/>
    <xf numFmtId="0" fontId="39" fillId="0" borderId="0"/>
  </cellStyleXfs>
  <cellXfs count="228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0" borderId="0" xfId="0" applyFont="1"/>
    <xf numFmtId="0" fontId="22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3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8" fillId="6" borderId="5" xfId="0" applyFont="1" applyFill="1" applyBorder="1" applyAlignment="1"/>
    <xf numFmtId="0" fontId="28" fillId="7" borderId="2" xfId="0" applyFont="1" applyFill="1" applyBorder="1"/>
    <xf numFmtId="0" fontId="0" fillId="0" borderId="0" xfId="0" applyAlignment="1">
      <alignment horizontal="center"/>
    </xf>
    <xf numFmtId="0" fontId="40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8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3" fillId="6" borderId="3" xfId="0" applyNumberFormat="1" applyFont="1" applyFill="1" applyBorder="1"/>
    <xf numFmtId="49" fontId="29" fillId="0" borderId="2" xfId="0" applyNumberFormat="1" applyFont="1" applyBorder="1"/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/>
    </xf>
    <xf numFmtId="0" fontId="28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29" fillId="0" borderId="7" xfId="0" applyFont="1" applyFill="1" applyBorder="1" applyAlignment="1">
      <alignment horizontal="center"/>
    </xf>
    <xf numFmtId="0" fontId="30" fillId="0" borderId="2" xfId="0" applyFont="1" applyBorder="1" applyAlignment="1"/>
    <xf numFmtId="0" fontId="31" fillId="4" borderId="2" xfId="0" applyFont="1" applyFill="1" applyBorder="1"/>
    <xf numFmtId="3" fontId="16" fillId="8" borderId="2" xfId="0" applyNumberFormat="1" applyFont="1" applyFill="1" applyBorder="1" applyAlignment="1"/>
    <xf numFmtId="3" fontId="26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8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8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8" xfId="0" applyFont="1" applyBorder="1"/>
    <xf numFmtId="0" fontId="29" fillId="0" borderId="4" xfId="0" applyFont="1" applyBorder="1"/>
    <xf numFmtId="49" fontId="29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3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0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2" fillId="0" borderId="0" xfId="0" applyFont="1" applyFill="1"/>
    <xf numFmtId="0" fontId="34" fillId="0" borderId="0" xfId="0" applyFont="1" applyFill="1" applyBorder="1" applyAlignment="1">
      <alignment horizontal="center"/>
    </xf>
    <xf numFmtId="0" fontId="33" fillId="14" borderId="11" xfId="0" applyFont="1" applyFill="1" applyBorder="1" applyAlignment="1">
      <alignment wrapText="1"/>
    </xf>
    <xf numFmtId="0" fontId="41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7" fillId="16" borderId="2" xfId="0" applyFont="1" applyFill="1" applyBorder="1"/>
    <xf numFmtId="0" fontId="37" fillId="0" borderId="2" xfId="0" applyFont="1" applyBorder="1"/>
    <xf numFmtId="0" fontId="37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28" fillId="17" borderId="2" xfId="0" applyFont="1" applyFill="1" applyBorder="1"/>
    <xf numFmtId="0" fontId="0" fillId="0" borderId="0" xfId="0" applyAlignment="1"/>
    <xf numFmtId="49" fontId="12" fillId="12" borderId="14" xfId="0" applyNumberFormat="1" applyFont="1" applyFill="1" applyBorder="1" applyAlignment="1">
      <alignment horizontal="center"/>
    </xf>
    <xf numFmtId="3" fontId="11" fillId="0" borderId="18" xfId="0" applyNumberFormat="1" applyFont="1" applyFill="1" applyBorder="1"/>
    <xf numFmtId="0" fontId="33" fillId="14" borderId="1" xfId="0" applyFont="1" applyFill="1" applyBorder="1"/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0" fontId="31" fillId="4" borderId="19" xfId="0" applyFont="1" applyFill="1" applyBorder="1"/>
    <xf numFmtId="3" fontId="0" fillId="14" borderId="0" xfId="0" applyNumberFormat="1" applyFill="1"/>
    <xf numFmtId="0" fontId="0" fillId="14" borderId="0" xfId="0" applyFill="1"/>
    <xf numFmtId="3" fontId="3" fillId="18" borderId="27" xfId="0" applyNumberFormat="1" applyFont="1" applyFill="1" applyBorder="1" applyAlignment="1">
      <alignment horizontal="center" vertical="center" wrapText="1"/>
    </xf>
    <xf numFmtId="0" fontId="20" fillId="4" borderId="29" xfId="0" applyFont="1" applyFill="1" applyBorder="1"/>
    <xf numFmtId="0" fontId="20" fillId="4" borderId="31" xfId="0" applyFont="1" applyFill="1" applyBorder="1"/>
    <xf numFmtId="0" fontId="21" fillId="0" borderId="31" xfId="0" applyFont="1" applyBorder="1" applyAlignment="1"/>
    <xf numFmtId="0" fontId="20" fillId="4" borderId="33" xfId="0" applyFont="1" applyFill="1" applyBorder="1"/>
    <xf numFmtId="0" fontId="31" fillId="4" borderId="34" xfId="0" applyFont="1" applyFill="1" applyBorder="1"/>
    <xf numFmtId="0" fontId="33" fillId="0" borderId="31" xfId="0" applyFont="1" applyFill="1" applyBorder="1" applyAlignment="1">
      <alignment horizontal="center" vertical="center"/>
    </xf>
    <xf numFmtId="3" fontId="16" fillId="8" borderId="32" xfId="0" applyNumberFormat="1" applyFont="1" applyFill="1" applyBorder="1" applyAlignment="1"/>
    <xf numFmtId="3" fontId="26" fillId="9" borderId="32" xfId="0" applyNumberFormat="1" applyFont="1" applyFill="1" applyBorder="1" applyAlignment="1"/>
    <xf numFmtId="0" fontId="33" fillId="0" borderId="33" xfId="0" applyFont="1" applyFill="1" applyBorder="1" applyAlignment="1">
      <alignment horizontal="center" vertical="center"/>
    </xf>
    <xf numFmtId="3" fontId="27" fillId="2" borderId="41" xfId="0" applyNumberFormat="1" applyFont="1" applyFill="1" applyBorder="1" applyAlignment="1">
      <alignment horizontal="left"/>
    </xf>
    <xf numFmtId="3" fontId="35" fillId="2" borderId="42" xfId="0" applyNumberFormat="1" applyFont="1" applyFill="1" applyBorder="1" applyAlignment="1"/>
    <xf numFmtId="3" fontId="35" fillId="2" borderId="43" xfId="0" applyNumberFormat="1" applyFont="1" applyFill="1" applyBorder="1" applyAlignment="1"/>
    <xf numFmtId="3" fontId="45" fillId="19" borderId="2" xfId="0" applyNumberFormat="1" applyFont="1" applyFill="1" applyBorder="1" applyAlignment="1"/>
    <xf numFmtId="3" fontId="45" fillId="20" borderId="2" xfId="0" applyNumberFormat="1" applyFont="1" applyFill="1" applyBorder="1" applyAlignment="1"/>
    <xf numFmtId="3" fontId="45" fillId="20" borderId="32" xfId="0" applyNumberFormat="1" applyFont="1" applyFill="1" applyBorder="1" applyAlignment="1"/>
    <xf numFmtId="3" fontId="17" fillId="19" borderId="19" xfId="0" applyNumberFormat="1" applyFont="1" applyFill="1" applyBorder="1"/>
    <xf numFmtId="3" fontId="17" fillId="20" borderId="19" xfId="0" applyNumberFormat="1" applyFont="1" applyFill="1" applyBorder="1"/>
    <xf numFmtId="3" fontId="17" fillId="20" borderId="30" xfId="0" applyNumberFormat="1" applyFont="1" applyFill="1" applyBorder="1"/>
    <xf numFmtId="3" fontId="17" fillId="19" borderId="2" xfId="0" applyNumberFormat="1" applyFont="1" applyFill="1" applyBorder="1"/>
    <xf numFmtId="3" fontId="17" fillId="20" borderId="2" xfId="0" applyNumberFormat="1" applyFont="1" applyFill="1" applyBorder="1"/>
    <xf numFmtId="3" fontId="17" fillId="20" borderId="32" xfId="0" applyNumberFormat="1" applyFont="1" applyFill="1" applyBorder="1"/>
    <xf numFmtId="3" fontId="17" fillId="20" borderId="34" xfId="0" applyNumberFormat="1" applyFont="1" applyFill="1" applyBorder="1"/>
    <xf numFmtId="3" fontId="17" fillId="20" borderId="35" xfId="0" applyNumberFormat="1" applyFont="1" applyFill="1" applyBorder="1"/>
    <xf numFmtId="3" fontId="17" fillId="20" borderId="36" xfId="0" applyNumberFormat="1" applyFont="1" applyFill="1" applyBorder="1"/>
    <xf numFmtId="3" fontId="17" fillId="21" borderId="19" xfId="0" applyNumberFormat="1" applyFont="1" applyFill="1" applyBorder="1"/>
    <xf numFmtId="3" fontId="17" fillId="21" borderId="2" xfId="0" applyNumberFormat="1" applyFont="1" applyFill="1" applyBorder="1"/>
    <xf numFmtId="3" fontId="45" fillId="21" borderId="2" xfId="0" applyNumberFormat="1" applyFont="1" applyFill="1" applyBorder="1" applyAlignment="1"/>
    <xf numFmtId="3" fontId="3" fillId="22" borderId="27" xfId="0" applyNumberFormat="1" applyFont="1" applyFill="1" applyBorder="1" applyAlignment="1">
      <alignment horizontal="center" vertical="center" wrapText="1"/>
    </xf>
    <xf numFmtId="3" fontId="44" fillId="13" borderId="27" xfId="0" applyNumberFormat="1" applyFont="1" applyFill="1" applyBorder="1" applyAlignment="1">
      <alignment horizontal="center" vertical="center" wrapText="1"/>
    </xf>
    <xf numFmtId="3" fontId="44" fillId="13" borderId="28" xfId="0" applyNumberFormat="1" applyFont="1" applyFill="1" applyBorder="1" applyAlignment="1">
      <alignment horizontal="center" vertical="center" wrapText="1"/>
    </xf>
    <xf numFmtId="3" fontId="28" fillId="6" borderId="6" xfId="0" applyNumberFormat="1" applyFont="1" applyFill="1" applyBorder="1" applyAlignment="1"/>
    <xf numFmtId="3" fontId="3" fillId="5" borderId="4" xfId="0" applyNumberFormat="1" applyFont="1" applyFill="1" applyBorder="1"/>
    <xf numFmtId="3" fontId="11" fillId="0" borderId="4" xfId="0" applyNumberFormat="1" applyFont="1" applyBorder="1"/>
    <xf numFmtId="3" fontId="7" fillId="0" borderId="4" xfId="0" applyNumberFormat="1" applyFont="1" applyBorder="1"/>
    <xf numFmtId="3" fontId="10" fillId="0" borderId="4" xfId="0" applyNumberFormat="1" applyFont="1" applyBorder="1"/>
    <xf numFmtId="3" fontId="28" fillId="6" borderId="44" xfId="0" applyNumberFormat="1" applyFont="1" applyFill="1" applyBorder="1" applyAlignment="1"/>
    <xf numFmtId="3" fontId="9" fillId="2" borderId="15" xfId="0" applyNumberFormat="1" applyFont="1" applyFill="1" applyBorder="1" applyAlignment="1">
      <alignment vertical="center"/>
    </xf>
    <xf numFmtId="3" fontId="2" fillId="4" borderId="2" xfId="0" applyNumberFormat="1" applyFont="1" applyFill="1" applyBorder="1"/>
    <xf numFmtId="3" fontId="28" fillId="6" borderId="45" xfId="0" applyNumberFormat="1" applyFont="1" applyFill="1" applyBorder="1" applyAlignment="1"/>
    <xf numFmtId="3" fontId="24" fillId="13" borderId="1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>
      <alignment horizontal="center" vertical="center" wrapText="1"/>
    </xf>
    <xf numFmtId="3" fontId="24" fillId="13" borderId="12" xfId="0" applyNumberFormat="1" applyFont="1" applyFill="1" applyBorder="1" applyAlignment="1">
      <alignment horizontal="center" vertical="center" wrapText="1"/>
    </xf>
    <xf numFmtId="3" fontId="24" fillId="13" borderId="15" xfId="0" applyNumberFormat="1" applyFont="1" applyFill="1" applyBorder="1" applyAlignment="1">
      <alignment horizontal="center" vertical="center" wrapText="1"/>
    </xf>
    <xf numFmtId="3" fontId="24" fillId="13" borderId="9" xfId="0" applyNumberFormat="1" applyFont="1" applyFill="1" applyBorder="1" applyAlignment="1">
      <alignment horizontal="center" vertical="center" wrapText="1"/>
    </xf>
    <xf numFmtId="3" fontId="24" fillId="13" borderId="24" xfId="0" applyNumberFormat="1" applyFont="1" applyFill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2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" fillId="10" borderId="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40" fillId="0" borderId="9" xfId="0" applyFont="1" applyBorder="1" applyAlignment="1">
      <alignment horizont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2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4" borderId="8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2" fillId="14" borderId="0" xfId="0" applyFont="1" applyFill="1" applyBorder="1" applyAlignment="1">
      <alignment horizontal="center" vertical="center" wrapText="1"/>
    </xf>
    <xf numFmtId="0" fontId="32" fillId="14" borderId="0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49" fontId="19" fillId="2" borderId="25" xfId="0" applyNumberFormat="1" applyFont="1" applyFill="1" applyBorder="1" applyAlignment="1">
      <alignment horizontal="center" vertical="center"/>
    </xf>
    <xf numFmtId="49" fontId="19" fillId="2" borderId="26" xfId="0" applyNumberFormat="1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40" xfId="0" applyNumberFormat="1" applyFont="1" applyFill="1" applyBorder="1" applyAlignment="1">
      <alignment horizontal="left"/>
    </xf>
    <xf numFmtId="3" fontId="27" fillId="2" borderId="41" xfId="0" applyNumberFormat="1" applyFont="1" applyFill="1" applyBorder="1" applyAlignment="1">
      <alignment horizontal="left"/>
    </xf>
    <xf numFmtId="0" fontId="25" fillId="6" borderId="37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J409"/>
  <sheetViews>
    <sheetView tabSelected="1" zoomScale="90" zoomScaleNormal="90" workbookViewId="0"/>
  </sheetViews>
  <sheetFormatPr defaultRowHeight="12.75" x14ac:dyDescent="0.2"/>
  <cols>
    <col min="1" max="1" width="2.42578125" style="18" customWidth="1"/>
    <col min="2" max="2" width="4" style="17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49.85546875" customWidth="1"/>
    <col min="8" max="8" width="12.7109375" style="19" customWidth="1"/>
    <col min="9" max="9" width="10.7109375" customWidth="1"/>
    <col min="10" max="10" width="13.140625" customWidth="1"/>
  </cols>
  <sheetData>
    <row r="1" spans="1:10" ht="7.5" customHeight="1" x14ac:dyDescent="0.2"/>
    <row r="2" spans="1:10" hidden="1" x14ac:dyDescent="0.2"/>
    <row r="3" spans="1:10" ht="36.75" customHeight="1" x14ac:dyDescent="0.2">
      <c r="B3" s="181" t="s">
        <v>547</v>
      </c>
      <c r="C3" s="181"/>
      <c r="D3" s="181"/>
      <c r="E3" s="181"/>
      <c r="F3" s="181"/>
      <c r="G3" s="181"/>
      <c r="H3" s="181"/>
      <c r="I3" s="181"/>
      <c r="J3" s="181"/>
    </row>
    <row r="4" spans="1:10" ht="20.25" customHeight="1" x14ac:dyDescent="0.2">
      <c r="B4" s="169" t="s">
        <v>290</v>
      </c>
      <c r="C4" s="170"/>
      <c r="D4" s="170"/>
      <c r="E4" s="170"/>
      <c r="F4" s="170"/>
      <c r="G4" s="171"/>
      <c r="H4" s="163" t="s">
        <v>531</v>
      </c>
      <c r="I4" s="163" t="s">
        <v>525</v>
      </c>
      <c r="J4" s="163" t="s">
        <v>526</v>
      </c>
    </row>
    <row r="5" spans="1:10" ht="15" customHeight="1" x14ac:dyDescent="0.2">
      <c r="B5" s="172"/>
      <c r="C5" s="173"/>
      <c r="D5" s="173"/>
      <c r="E5" s="173"/>
      <c r="F5" s="173"/>
      <c r="G5" s="174"/>
      <c r="H5" s="164"/>
      <c r="I5" s="164"/>
      <c r="J5" s="164"/>
    </row>
    <row r="6" spans="1:10" ht="12.75" customHeight="1" x14ac:dyDescent="0.2">
      <c r="B6" s="183" t="s">
        <v>113</v>
      </c>
      <c r="C6" s="179" t="s">
        <v>115</v>
      </c>
      <c r="D6" s="175" t="s">
        <v>116</v>
      </c>
      <c r="E6" s="175" t="s">
        <v>118</v>
      </c>
      <c r="F6" s="175" t="s">
        <v>119</v>
      </c>
      <c r="G6" s="177" t="s">
        <v>117</v>
      </c>
      <c r="H6" s="164"/>
      <c r="I6" s="164"/>
      <c r="J6" s="164"/>
    </row>
    <row r="7" spans="1:10" ht="13.5" customHeight="1" thickBot="1" x14ac:dyDescent="0.25">
      <c r="A7" s="182"/>
      <c r="B7" s="184"/>
      <c r="C7" s="180"/>
      <c r="D7" s="176"/>
      <c r="E7" s="176"/>
      <c r="F7" s="176"/>
      <c r="G7" s="178"/>
      <c r="H7" s="165"/>
      <c r="I7" s="165"/>
      <c r="J7" s="165"/>
    </row>
    <row r="8" spans="1:10" ht="17.25" thickTop="1" thickBot="1" x14ac:dyDescent="0.3">
      <c r="A8" s="182"/>
      <c r="B8" s="37">
        <v>1</v>
      </c>
      <c r="C8" s="14">
        <v>100</v>
      </c>
      <c r="D8" s="14"/>
      <c r="E8" s="14"/>
      <c r="F8" s="14"/>
      <c r="G8" s="14" t="s">
        <v>43</v>
      </c>
      <c r="H8" s="20">
        <f>H9</f>
        <v>23186000</v>
      </c>
      <c r="I8" s="20">
        <f t="shared" ref="I8" si="0">I9</f>
        <v>102328</v>
      </c>
      <c r="J8" s="20">
        <f t="shared" ref="J8:J71" si="1">H8+I8</f>
        <v>23288328</v>
      </c>
    </row>
    <row r="9" spans="1:10" ht="15.75" thickBot="1" x14ac:dyDescent="0.3">
      <c r="A9" s="182"/>
      <c r="B9" s="30">
        <f>B8+1</f>
        <v>2</v>
      </c>
      <c r="C9" s="33"/>
      <c r="D9" s="15"/>
      <c r="E9" s="15"/>
      <c r="F9" s="15"/>
      <c r="G9" s="15" t="s">
        <v>287</v>
      </c>
      <c r="H9" s="21">
        <f>H18+H13+H10</f>
        <v>23186000</v>
      </c>
      <c r="I9" s="21">
        <f t="shared" ref="I9" si="2">I18+I13+I10</f>
        <v>102328</v>
      </c>
      <c r="J9" s="21">
        <f t="shared" si="1"/>
        <v>23288328</v>
      </c>
    </row>
    <row r="10" spans="1:10" x14ac:dyDescent="0.2">
      <c r="A10" s="182"/>
      <c r="B10" s="30">
        <f>B9+1</f>
        <v>3</v>
      </c>
      <c r="C10" s="34">
        <v>110</v>
      </c>
      <c r="D10" s="8"/>
      <c r="E10" s="8"/>
      <c r="F10" s="8"/>
      <c r="G10" s="8" t="s">
        <v>44</v>
      </c>
      <c r="H10" s="22">
        <f>H11</f>
        <v>15150000</v>
      </c>
      <c r="I10" s="22">
        <f t="shared" ref="I10:I11" si="3">I11</f>
        <v>102328</v>
      </c>
      <c r="J10" s="22">
        <f t="shared" si="1"/>
        <v>15252328</v>
      </c>
    </row>
    <row r="11" spans="1:10" x14ac:dyDescent="0.2">
      <c r="A11" s="182"/>
      <c r="B11" s="30">
        <f t="shared" ref="B11:B92" si="4">B10+1</f>
        <v>4</v>
      </c>
      <c r="C11" s="35"/>
      <c r="D11" s="3">
        <v>111</v>
      </c>
      <c r="E11" s="3"/>
      <c r="F11" s="3"/>
      <c r="G11" s="3" t="s">
        <v>45</v>
      </c>
      <c r="H11" s="23">
        <f>H12</f>
        <v>15150000</v>
      </c>
      <c r="I11" s="23">
        <f t="shared" si="3"/>
        <v>102328</v>
      </c>
      <c r="J11" s="23">
        <f t="shared" si="1"/>
        <v>15252328</v>
      </c>
    </row>
    <row r="12" spans="1:10" x14ac:dyDescent="0.2">
      <c r="A12" s="182"/>
      <c r="B12" s="30">
        <f t="shared" si="4"/>
        <v>5</v>
      </c>
      <c r="C12" s="36"/>
      <c r="D12" s="4"/>
      <c r="E12" s="4">
        <v>111003</v>
      </c>
      <c r="F12" s="4"/>
      <c r="G12" s="4" t="s">
        <v>42</v>
      </c>
      <c r="H12" s="24">
        <v>15150000</v>
      </c>
      <c r="I12" s="24">
        <f>142328-40000</f>
        <v>102328</v>
      </c>
      <c r="J12" s="24">
        <f t="shared" si="1"/>
        <v>15252328</v>
      </c>
    </row>
    <row r="13" spans="1:10" x14ac:dyDescent="0.2">
      <c r="A13" s="182"/>
      <c r="B13" s="30">
        <f t="shared" si="4"/>
        <v>6</v>
      </c>
      <c r="C13" s="8">
        <v>120</v>
      </c>
      <c r="D13" s="8"/>
      <c r="E13" s="8"/>
      <c r="F13" s="8"/>
      <c r="G13" s="8" t="s">
        <v>47</v>
      </c>
      <c r="H13" s="22">
        <f>H14</f>
        <v>5450000</v>
      </c>
      <c r="I13" s="22">
        <f t="shared" ref="I13" si="5">I14</f>
        <v>0</v>
      </c>
      <c r="J13" s="22">
        <f t="shared" si="1"/>
        <v>5450000</v>
      </c>
    </row>
    <row r="14" spans="1:10" x14ac:dyDescent="0.2">
      <c r="A14" s="182"/>
      <c r="B14" s="30">
        <f t="shared" si="4"/>
        <v>7</v>
      </c>
      <c r="C14" s="3"/>
      <c r="D14" s="3">
        <v>121</v>
      </c>
      <c r="E14" s="3"/>
      <c r="F14" s="3"/>
      <c r="G14" s="3" t="s">
        <v>48</v>
      </c>
      <c r="H14" s="23">
        <f>H17+H16+H15</f>
        <v>5450000</v>
      </c>
      <c r="I14" s="23">
        <f t="shared" ref="I14" si="6">I17+I16+I15</f>
        <v>0</v>
      </c>
      <c r="J14" s="23">
        <f t="shared" si="1"/>
        <v>5450000</v>
      </c>
    </row>
    <row r="15" spans="1:10" x14ac:dyDescent="0.2">
      <c r="A15" s="182"/>
      <c r="B15" s="30">
        <f t="shared" si="4"/>
        <v>8</v>
      </c>
      <c r="C15" s="4"/>
      <c r="D15" s="4"/>
      <c r="E15" s="4">
        <v>121001</v>
      </c>
      <c r="F15" s="4"/>
      <c r="G15" s="4" t="s">
        <v>46</v>
      </c>
      <c r="H15" s="24">
        <v>565000</v>
      </c>
      <c r="I15" s="24"/>
      <c r="J15" s="24">
        <f t="shared" si="1"/>
        <v>565000</v>
      </c>
    </row>
    <row r="16" spans="1:10" x14ac:dyDescent="0.2">
      <c r="B16" s="30">
        <f t="shared" si="4"/>
        <v>9</v>
      </c>
      <c r="C16" s="4"/>
      <c r="D16" s="4"/>
      <c r="E16" s="4">
        <v>121002</v>
      </c>
      <c r="F16" s="4"/>
      <c r="G16" s="4" t="s">
        <v>49</v>
      </c>
      <c r="H16" s="56">
        <v>4500000</v>
      </c>
      <c r="I16" s="56"/>
      <c r="J16" s="56">
        <f t="shared" si="1"/>
        <v>4500000</v>
      </c>
    </row>
    <row r="17" spans="2:10" x14ac:dyDescent="0.2">
      <c r="B17" s="30">
        <f t="shared" si="4"/>
        <v>10</v>
      </c>
      <c r="C17" s="4"/>
      <c r="D17" s="4"/>
      <c r="E17" s="4">
        <v>121003</v>
      </c>
      <c r="F17" s="4"/>
      <c r="G17" s="4" t="s">
        <v>50</v>
      </c>
      <c r="H17" s="56">
        <v>385000</v>
      </c>
      <c r="I17" s="56"/>
      <c r="J17" s="56">
        <f t="shared" si="1"/>
        <v>385000</v>
      </c>
    </row>
    <row r="18" spans="2:10" x14ac:dyDescent="0.2">
      <c r="B18" s="30">
        <f t="shared" si="4"/>
        <v>11</v>
      </c>
      <c r="C18" s="8">
        <v>130</v>
      </c>
      <c r="D18" s="8"/>
      <c r="E18" s="8"/>
      <c r="F18" s="8"/>
      <c r="G18" s="8" t="s">
        <v>52</v>
      </c>
      <c r="H18" s="22">
        <f>H19</f>
        <v>2586000</v>
      </c>
      <c r="I18" s="22">
        <f t="shared" ref="I18" si="7">I19</f>
        <v>0</v>
      </c>
      <c r="J18" s="22">
        <f t="shared" si="1"/>
        <v>2586000</v>
      </c>
    </row>
    <row r="19" spans="2:10" x14ac:dyDescent="0.2">
      <c r="B19" s="30">
        <f t="shared" si="4"/>
        <v>12</v>
      </c>
      <c r="C19" s="3"/>
      <c r="D19" s="3">
        <v>133</v>
      </c>
      <c r="E19" s="3"/>
      <c r="F19" s="3"/>
      <c r="G19" s="3" t="s">
        <v>53</v>
      </c>
      <c r="H19" s="23">
        <f>H23+H22+H21+H20</f>
        <v>2586000</v>
      </c>
      <c r="I19" s="23">
        <f t="shared" ref="I19" si="8">I23+I22+I21+I20</f>
        <v>0</v>
      </c>
      <c r="J19" s="23">
        <f t="shared" si="1"/>
        <v>2586000</v>
      </c>
    </row>
    <row r="20" spans="2:10" x14ac:dyDescent="0.2">
      <c r="B20" s="30">
        <f t="shared" si="4"/>
        <v>13</v>
      </c>
      <c r="C20" s="4"/>
      <c r="D20" s="4"/>
      <c r="E20" s="4">
        <v>133001</v>
      </c>
      <c r="F20" s="4"/>
      <c r="G20" s="4" t="s">
        <v>51</v>
      </c>
      <c r="H20" s="24">
        <v>53000</v>
      </c>
      <c r="I20" s="24"/>
      <c r="J20" s="24">
        <f t="shared" si="1"/>
        <v>53000</v>
      </c>
    </row>
    <row r="21" spans="2:10" x14ac:dyDescent="0.2">
      <c r="B21" s="30">
        <f t="shared" si="4"/>
        <v>14</v>
      </c>
      <c r="C21" s="4"/>
      <c r="D21" s="4"/>
      <c r="E21" s="4">
        <v>133006</v>
      </c>
      <c r="F21" s="4"/>
      <c r="G21" s="4" t="s">
        <v>54</v>
      </c>
      <c r="H21" s="24">
        <f>38000+30000</f>
        <v>68000</v>
      </c>
      <c r="I21" s="24"/>
      <c r="J21" s="24">
        <f t="shared" si="1"/>
        <v>68000</v>
      </c>
    </row>
    <row r="22" spans="2:10" x14ac:dyDescent="0.2">
      <c r="B22" s="30">
        <f t="shared" si="4"/>
        <v>15</v>
      </c>
      <c r="C22" s="4"/>
      <c r="D22" s="4"/>
      <c r="E22" s="4">
        <v>133012</v>
      </c>
      <c r="F22" s="4"/>
      <c r="G22" s="4" t="s">
        <v>55</v>
      </c>
      <c r="H22" s="24">
        <v>65000</v>
      </c>
      <c r="I22" s="24"/>
      <c r="J22" s="24">
        <f t="shared" si="1"/>
        <v>65000</v>
      </c>
    </row>
    <row r="23" spans="2:10" x14ac:dyDescent="0.2">
      <c r="B23" s="30">
        <f t="shared" si="4"/>
        <v>16</v>
      </c>
      <c r="C23" s="4"/>
      <c r="D23" s="4"/>
      <c r="E23" s="4">
        <v>133013</v>
      </c>
      <c r="F23" s="4"/>
      <c r="G23" s="4" t="s">
        <v>56</v>
      </c>
      <c r="H23" s="24">
        <v>2400000</v>
      </c>
      <c r="I23" s="24"/>
      <c r="J23" s="24">
        <f t="shared" si="1"/>
        <v>2400000</v>
      </c>
    </row>
    <row r="24" spans="2:10" ht="16.5" thickBot="1" x14ac:dyDescent="0.3">
      <c r="B24" s="30">
        <f t="shared" si="4"/>
        <v>17</v>
      </c>
      <c r="C24" s="14">
        <v>200</v>
      </c>
      <c r="D24" s="14"/>
      <c r="E24" s="14"/>
      <c r="F24" s="14"/>
      <c r="G24" s="14" t="s">
        <v>170</v>
      </c>
      <c r="H24" s="20">
        <f>H319+H306+H293+H280+H267+H254+H241+H234+H221+H168+H97+H93+H56+H52+H25</f>
        <v>2999820</v>
      </c>
      <c r="I24" s="20">
        <f t="shared" ref="I24" si="9">I319+I306+I293+I280+I267+I254+I241+I234+I221+I168+I97+I93+I56+I52+I25</f>
        <v>0</v>
      </c>
      <c r="J24" s="20">
        <f t="shared" si="1"/>
        <v>2999820</v>
      </c>
    </row>
    <row r="25" spans="2:10" ht="15.75" thickBot="1" x14ac:dyDescent="0.3">
      <c r="B25" s="30">
        <f t="shared" si="4"/>
        <v>18</v>
      </c>
      <c r="C25" s="15"/>
      <c r="D25" s="15"/>
      <c r="E25" s="15"/>
      <c r="F25" s="15"/>
      <c r="G25" s="15" t="s">
        <v>287</v>
      </c>
      <c r="H25" s="21">
        <f>H48+H45+H35+H26</f>
        <v>1325620</v>
      </c>
      <c r="I25" s="21">
        <f t="shared" ref="I25" si="10">I48+I45+I35+I26</f>
        <v>0</v>
      </c>
      <c r="J25" s="21">
        <f t="shared" si="1"/>
        <v>1325620</v>
      </c>
    </row>
    <row r="26" spans="2:10" x14ac:dyDescent="0.2">
      <c r="B26" s="30">
        <f t="shared" si="4"/>
        <v>19</v>
      </c>
      <c r="C26" s="8">
        <v>210</v>
      </c>
      <c r="D26" s="8"/>
      <c r="E26" s="8"/>
      <c r="F26" s="8"/>
      <c r="G26" s="8" t="s">
        <v>21</v>
      </c>
      <c r="H26" s="22">
        <f>H27</f>
        <v>463020</v>
      </c>
      <c r="I26" s="22">
        <f t="shared" ref="I26" si="11">I27</f>
        <v>0</v>
      </c>
      <c r="J26" s="22">
        <f t="shared" si="1"/>
        <v>463020</v>
      </c>
    </row>
    <row r="27" spans="2:10" x14ac:dyDescent="0.2">
      <c r="B27" s="30">
        <f t="shared" si="4"/>
        <v>20</v>
      </c>
      <c r="C27" s="3"/>
      <c r="D27" s="3">
        <v>212</v>
      </c>
      <c r="E27" s="3"/>
      <c r="F27" s="3"/>
      <c r="G27" s="3" t="s">
        <v>22</v>
      </c>
      <c r="H27" s="23">
        <f>H29+H28</f>
        <v>463020</v>
      </c>
      <c r="I27" s="23">
        <f t="shared" ref="I27" si="12">I29+I28</f>
        <v>0</v>
      </c>
      <c r="J27" s="23">
        <f t="shared" si="1"/>
        <v>463020</v>
      </c>
    </row>
    <row r="28" spans="2:10" x14ac:dyDescent="0.2">
      <c r="B28" s="30">
        <f t="shared" si="4"/>
        <v>21</v>
      </c>
      <c r="C28" s="4"/>
      <c r="D28" s="4"/>
      <c r="E28" s="4">
        <v>212002</v>
      </c>
      <c r="F28" s="4"/>
      <c r="G28" s="4" t="s">
        <v>57</v>
      </c>
      <c r="H28" s="24">
        <v>89090</v>
      </c>
      <c r="I28" s="24"/>
      <c r="J28" s="24">
        <f t="shared" si="1"/>
        <v>89090</v>
      </c>
    </row>
    <row r="29" spans="2:10" x14ac:dyDescent="0.2">
      <c r="B29" s="30">
        <f t="shared" si="4"/>
        <v>22</v>
      </c>
      <c r="C29" s="4"/>
      <c r="D29" s="4"/>
      <c r="E29" s="4">
        <v>212003</v>
      </c>
      <c r="F29" s="4"/>
      <c r="G29" s="4" t="s">
        <v>23</v>
      </c>
      <c r="H29" s="24">
        <f>SUM(H30:H34)</f>
        <v>373930</v>
      </c>
      <c r="I29" s="24">
        <f t="shared" ref="I29" si="13">SUM(I30:I34)</f>
        <v>0</v>
      </c>
      <c r="J29" s="24">
        <f t="shared" si="1"/>
        <v>373930</v>
      </c>
    </row>
    <row r="30" spans="2:10" x14ac:dyDescent="0.2">
      <c r="B30" s="30">
        <f t="shared" si="4"/>
        <v>23</v>
      </c>
      <c r="C30" s="4"/>
      <c r="D30" s="4"/>
      <c r="E30" s="4"/>
      <c r="F30" s="4"/>
      <c r="G30" s="28" t="s">
        <v>330</v>
      </c>
      <c r="H30" s="74">
        <v>30230</v>
      </c>
      <c r="I30" s="74"/>
      <c r="J30" s="74">
        <f t="shared" si="1"/>
        <v>30230</v>
      </c>
    </row>
    <row r="31" spans="2:10" x14ac:dyDescent="0.2">
      <c r="B31" s="30">
        <f t="shared" si="4"/>
        <v>24</v>
      </c>
      <c r="C31" s="4"/>
      <c r="D31" s="4"/>
      <c r="E31" s="4"/>
      <c r="F31" s="4"/>
      <c r="G31" s="28" t="s">
        <v>331</v>
      </c>
      <c r="H31" s="74">
        <f>235450+1500-13850</f>
        <v>223100</v>
      </c>
      <c r="I31" s="74"/>
      <c r="J31" s="74">
        <f t="shared" si="1"/>
        <v>223100</v>
      </c>
    </row>
    <row r="32" spans="2:10" x14ac:dyDescent="0.2">
      <c r="B32" s="30">
        <f t="shared" si="4"/>
        <v>25</v>
      </c>
      <c r="C32" s="4"/>
      <c r="D32" s="4"/>
      <c r="E32" s="4"/>
      <c r="F32" s="4"/>
      <c r="G32" s="28" t="s">
        <v>332</v>
      </c>
      <c r="H32" s="74">
        <v>29200</v>
      </c>
      <c r="I32" s="74"/>
      <c r="J32" s="74">
        <f t="shared" si="1"/>
        <v>29200</v>
      </c>
    </row>
    <row r="33" spans="1:10" x14ac:dyDescent="0.2">
      <c r="B33" s="30">
        <f t="shared" si="4"/>
        <v>26</v>
      </c>
      <c r="C33" s="4"/>
      <c r="D33" s="4"/>
      <c r="E33" s="4"/>
      <c r="F33" s="4"/>
      <c r="G33" s="28" t="s">
        <v>333</v>
      </c>
      <c r="H33" s="74">
        <v>81400</v>
      </c>
      <c r="I33" s="74"/>
      <c r="J33" s="74">
        <f t="shared" si="1"/>
        <v>81400</v>
      </c>
    </row>
    <row r="34" spans="1:10" x14ac:dyDescent="0.2">
      <c r="B34" s="30">
        <f t="shared" si="4"/>
        <v>27</v>
      </c>
      <c r="C34" s="4"/>
      <c r="D34" s="4"/>
      <c r="E34" s="4"/>
      <c r="F34" s="4"/>
      <c r="G34" s="28" t="s">
        <v>334</v>
      </c>
      <c r="H34" s="74">
        <v>10000</v>
      </c>
      <c r="I34" s="74"/>
      <c r="J34" s="74">
        <f t="shared" si="1"/>
        <v>10000</v>
      </c>
    </row>
    <row r="35" spans="1:10" x14ac:dyDescent="0.2">
      <c r="B35" s="30">
        <f t="shared" si="4"/>
        <v>28</v>
      </c>
      <c r="C35" s="8">
        <v>220</v>
      </c>
      <c r="D35" s="8"/>
      <c r="E35" s="8"/>
      <c r="F35" s="8"/>
      <c r="G35" s="8" t="s">
        <v>225</v>
      </c>
      <c r="H35" s="22">
        <f>H43+H41+H39+H36</f>
        <v>460600</v>
      </c>
      <c r="I35" s="22">
        <f t="shared" ref="I35" si="14">I43+I41+I39+I36</f>
        <v>0</v>
      </c>
      <c r="J35" s="22">
        <f t="shared" si="1"/>
        <v>460600</v>
      </c>
    </row>
    <row r="36" spans="1:10" x14ac:dyDescent="0.2">
      <c r="B36" s="30">
        <f t="shared" si="4"/>
        <v>29</v>
      </c>
      <c r="C36" s="3"/>
      <c r="D36" s="3">
        <v>221</v>
      </c>
      <c r="E36" s="3"/>
      <c r="F36" s="3"/>
      <c r="G36" s="3" t="s">
        <v>226</v>
      </c>
      <c r="H36" s="23">
        <f>H38+H37</f>
        <v>289000</v>
      </c>
      <c r="I36" s="23">
        <f t="shared" ref="I36" si="15">I38+I37</f>
        <v>0</v>
      </c>
      <c r="J36" s="23">
        <f t="shared" si="1"/>
        <v>289000</v>
      </c>
    </row>
    <row r="37" spans="1:10" x14ac:dyDescent="0.2">
      <c r="B37" s="30">
        <f t="shared" si="4"/>
        <v>30</v>
      </c>
      <c r="C37" s="4"/>
      <c r="D37" s="4"/>
      <c r="E37" s="4">
        <v>221004</v>
      </c>
      <c r="F37" s="4"/>
      <c r="G37" s="4" t="s">
        <v>227</v>
      </c>
      <c r="H37" s="24">
        <f>180000-25000+8500+10000</f>
        <v>173500</v>
      </c>
      <c r="I37" s="24"/>
      <c r="J37" s="24">
        <f t="shared" si="1"/>
        <v>173500</v>
      </c>
    </row>
    <row r="38" spans="1:10" x14ac:dyDescent="0.2">
      <c r="B38" s="30">
        <f t="shared" si="4"/>
        <v>31</v>
      </c>
      <c r="C38" s="4"/>
      <c r="D38" s="4"/>
      <c r="E38" s="4">
        <v>221005</v>
      </c>
      <c r="F38" s="4"/>
      <c r="G38" s="29" t="s">
        <v>242</v>
      </c>
      <c r="H38" s="74">
        <v>115500</v>
      </c>
      <c r="I38" s="74"/>
      <c r="J38" s="74">
        <f t="shared" si="1"/>
        <v>115500</v>
      </c>
    </row>
    <row r="39" spans="1:10" x14ac:dyDescent="0.2">
      <c r="B39" s="30">
        <f t="shared" si="4"/>
        <v>32</v>
      </c>
      <c r="C39" s="3"/>
      <c r="D39" s="3">
        <v>222</v>
      </c>
      <c r="E39" s="3"/>
      <c r="F39" s="3"/>
      <c r="G39" s="3" t="s">
        <v>241</v>
      </c>
      <c r="H39" s="23">
        <f>H40</f>
        <v>90000</v>
      </c>
      <c r="I39" s="23">
        <f t="shared" ref="I39" si="16">I40</f>
        <v>0</v>
      </c>
      <c r="J39" s="23">
        <f t="shared" si="1"/>
        <v>90000</v>
      </c>
    </row>
    <row r="40" spans="1:10" x14ac:dyDescent="0.2">
      <c r="B40" s="30">
        <f t="shared" si="4"/>
        <v>33</v>
      </c>
      <c r="C40" s="4"/>
      <c r="D40" s="4"/>
      <c r="E40" s="4">
        <v>222003</v>
      </c>
      <c r="F40" s="4"/>
      <c r="G40" s="4" t="s">
        <v>240</v>
      </c>
      <c r="H40" s="24">
        <v>90000</v>
      </c>
      <c r="I40" s="24"/>
      <c r="J40" s="24">
        <f t="shared" si="1"/>
        <v>90000</v>
      </c>
    </row>
    <row r="41" spans="1:10" x14ac:dyDescent="0.2">
      <c r="B41" s="30">
        <f t="shared" si="4"/>
        <v>34</v>
      </c>
      <c r="C41" s="3"/>
      <c r="D41" s="3">
        <v>223</v>
      </c>
      <c r="E41" s="3"/>
      <c r="F41" s="3"/>
      <c r="G41" s="3" t="s">
        <v>25</v>
      </c>
      <c r="H41" s="23">
        <f>H42</f>
        <v>80000</v>
      </c>
      <c r="I41" s="23">
        <f t="shared" ref="I41" si="17">I42</f>
        <v>0</v>
      </c>
      <c r="J41" s="23">
        <f t="shared" si="1"/>
        <v>80000</v>
      </c>
    </row>
    <row r="42" spans="1:10" x14ac:dyDescent="0.2">
      <c r="B42" s="30">
        <f t="shared" si="4"/>
        <v>35</v>
      </c>
      <c r="C42" s="4"/>
      <c r="D42" s="4"/>
      <c r="E42" s="4">
        <v>223001</v>
      </c>
      <c r="F42" s="4"/>
      <c r="G42" s="4" t="s">
        <v>26</v>
      </c>
      <c r="H42" s="24">
        <v>80000</v>
      </c>
      <c r="I42" s="24"/>
      <c r="J42" s="24">
        <f t="shared" si="1"/>
        <v>80000</v>
      </c>
    </row>
    <row r="43" spans="1:10" x14ac:dyDescent="0.2">
      <c r="B43" s="30">
        <f t="shared" si="4"/>
        <v>36</v>
      </c>
      <c r="C43" s="3"/>
      <c r="D43" s="3">
        <v>229</v>
      </c>
      <c r="E43" s="3"/>
      <c r="F43" s="3"/>
      <c r="G43" s="3" t="s">
        <v>39</v>
      </c>
      <c r="H43" s="23">
        <f>H44</f>
        <v>1600</v>
      </c>
      <c r="I43" s="23">
        <f t="shared" ref="I43" si="18">I44</f>
        <v>0</v>
      </c>
      <c r="J43" s="23">
        <f t="shared" si="1"/>
        <v>1600</v>
      </c>
    </row>
    <row r="44" spans="1:10" x14ac:dyDescent="0.2">
      <c r="B44" s="30">
        <f t="shared" si="4"/>
        <v>37</v>
      </c>
      <c r="C44" s="4"/>
      <c r="D44" s="4"/>
      <c r="E44" s="4">
        <v>229005</v>
      </c>
      <c r="F44" s="4"/>
      <c r="G44" s="4" t="s">
        <v>40</v>
      </c>
      <c r="H44" s="24">
        <v>1600</v>
      </c>
      <c r="I44" s="24"/>
      <c r="J44" s="24">
        <f t="shared" si="1"/>
        <v>1600</v>
      </c>
    </row>
    <row r="45" spans="1:10" x14ac:dyDescent="0.2">
      <c r="B45" s="30">
        <f t="shared" si="4"/>
        <v>38</v>
      </c>
      <c r="C45" s="8">
        <v>240</v>
      </c>
      <c r="D45" s="8"/>
      <c r="E45" s="8"/>
      <c r="F45" s="8"/>
      <c r="G45" s="8" t="s">
        <v>175</v>
      </c>
      <c r="H45" s="22">
        <f>H46</f>
        <v>2000</v>
      </c>
      <c r="I45" s="22">
        <f t="shared" ref="I45:I46" si="19">I46</f>
        <v>0</v>
      </c>
      <c r="J45" s="22">
        <f t="shared" si="1"/>
        <v>2000</v>
      </c>
    </row>
    <row r="46" spans="1:10" x14ac:dyDescent="0.2">
      <c r="A46" s="188"/>
      <c r="B46" s="30">
        <f t="shared" si="4"/>
        <v>39</v>
      </c>
      <c r="C46" s="3"/>
      <c r="D46" s="3">
        <v>242</v>
      </c>
      <c r="E46" s="3"/>
      <c r="F46" s="3"/>
      <c r="G46" s="3" t="s">
        <v>174</v>
      </c>
      <c r="H46" s="23">
        <f>H47</f>
        <v>2000</v>
      </c>
      <c r="I46" s="23">
        <f t="shared" si="19"/>
        <v>0</v>
      </c>
      <c r="J46" s="23">
        <f t="shared" si="1"/>
        <v>2000</v>
      </c>
    </row>
    <row r="47" spans="1:10" x14ac:dyDescent="0.2">
      <c r="A47" s="188"/>
      <c r="B47" s="30">
        <f t="shared" si="4"/>
        <v>40</v>
      </c>
      <c r="C47" s="4"/>
      <c r="D47" s="4"/>
      <c r="E47" s="4">
        <v>242</v>
      </c>
      <c r="F47" s="4"/>
      <c r="G47" s="4" t="s">
        <v>174</v>
      </c>
      <c r="H47" s="24">
        <v>2000</v>
      </c>
      <c r="I47" s="24"/>
      <c r="J47" s="24">
        <f t="shared" si="1"/>
        <v>2000</v>
      </c>
    </row>
    <row r="48" spans="1:10" x14ac:dyDescent="0.2">
      <c r="B48" s="30">
        <f t="shared" si="4"/>
        <v>41</v>
      </c>
      <c r="C48" s="8">
        <v>290</v>
      </c>
      <c r="D48" s="8"/>
      <c r="E48" s="8"/>
      <c r="F48" s="8"/>
      <c r="G48" s="8" t="s">
        <v>176</v>
      </c>
      <c r="H48" s="22">
        <f>H49</f>
        <v>400000</v>
      </c>
      <c r="I48" s="22">
        <f t="shared" ref="I48" si="20">I49</f>
        <v>0</v>
      </c>
      <c r="J48" s="22">
        <f t="shared" si="1"/>
        <v>400000</v>
      </c>
    </row>
    <row r="49" spans="1:10" x14ac:dyDescent="0.2">
      <c r="A49" s="79"/>
      <c r="B49" s="30">
        <f t="shared" si="4"/>
        <v>42</v>
      </c>
      <c r="C49" s="3"/>
      <c r="D49" s="3">
        <v>292</v>
      </c>
      <c r="E49" s="3"/>
      <c r="F49" s="3"/>
      <c r="G49" s="3" t="s">
        <v>177</v>
      </c>
      <c r="H49" s="23">
        <f>H50+H51</f>
        <v>400000</v>
      </c>
      <c r="I49" s="23">
        <f t="shared" ref="I49" si="21">I50+I51</f>
        <v>0</v>
      </c>
      <c r="J49" s="23">
        <f t="shared" si="1"/>
        <v>400000</v>
      </c>
    </row>
    <row r="50" spans="1:10" x14ac:dyDescent="0.2">
      <c r="A50" s="79"/>
      <c r="B50" s="30">
        <f t="shared" si="4"/>
        <v>43</v>
      </c>
      <c r="C50" s="4"/>
      <c r="D50" s="4"/>
      <c r="E50" s="4">
        <v>292008</v>
      </c>
      <c r="F50" s="4"/>
      <c r="G50" s="4" t="s">
        <v>178</v>
      </c>
      <c r="H50" s="56">
        <v>300000</v>
      </c>
      <c r="I50" s="56"/>
      <c r="J50" s="56">
        <f t="shared" si="1"/>
        <v>300000</v>
      </c>
    </row>
    <row r="51" spans="1:10" ht="13.5" thickBot="1" x14ac:dyDescent="0.25">
      <c r="A51" s="79"/>
      <c r="B51" s="30">
        <f t="shared" si="4"/>
        <v>44</v>
      </c>
      <c r="C51" s="4"/>
      <c r="D51" s="4"/>
      <c r="E51" s="4">
        <v>292027</v>
      </c>
      <c r="F51" s="4"/>
      <c r="G51" s="4" t="s">
        <v>38</v>
      </c>
      <c r="H51" s="56">
        <f>100000</f>
        <v>100000</v>
      </c>
      <c r="I51" s="56"/>
      <c r="J51" s="56">
        <f t="shared" si="1"/>
        <v>100000</v>
      </c>
    </row>
    <row r="52" spans="1:10" ht="15.75" thickBot="1" x14ac:dyDescent="0.3">
      <c r="B52" s="30">
        <f t="shared" si="4"/>
        <v>45</v>
      </c>
      <c r="C52" s="15">
        <v>1</v>
      </c>
      <c r="D52" s="15"/>
      <c r="E52" s="15"/>
      <c r="F52" s="15"/>
      <c r="G52" s="15" t="s">
        <v>322</v>
      </c>
      <c r="H52" s="21">
        <f>H53</f>
        <v>2370</v>
      </c>
      <c r="I52" s="21">
        <f t="shared" ref="I52:I54" si="22">I53</f>
        <v>0</v>
      </c>
      <c r="J52" s="21">
        <f t="shared" si="1"/>
        <v>2370</v>
      </c>
    </row>
    <row r="53" spans="1:10" x14ac:dyDescent="0.2">
      <c r="B53" s="30">
        <f t="shared" si="4"/>
        <v>46</v>
      </c>
      <c r="C53" s="8">
        <v>220</v>
      </c>
      <c r="D53" s="8"/>
      <c r="E53" s="8"/>
      <c r="F53" s="8"/>
      <c r="G53" s="8" t="s">
        <v>225</v>
      </c>
      <c r="H53" s="22">
        <f>H54</f>
        <v>2370</v>
      </c>
      <c r="I53" s="22">
        <f t="shared" si="22"/>
        <v>0</v>
      </c>
      <c r="J53" s="22">
        <f t="shared" si="1"/>
        <v>2370</v>
      </c>
    </row>
    <row r="54" spans="1:10" x14ac:dyDescent="0.2">
      <c r="B54" s="30">
        <f t="shared" si="4"/>
        <v>47</v>
      </c>
      <c r="C54" s="3"/>
      <c r="D54" s="3">
        <v>223</v>
      </c>
      <c r="E54" s="3"/>
      <c r="F54" s="3"/>
      <c r="G54" s="3" t="s">
        <v>25</v>
      </c>
      <c r="H54" s="23">
        <f>H55</f>
        <v>2370</v>
      </c>
      <c r="I54" s="23">
        <f t="shared" si="22"/>
        <v>0</v>
      </c>
      <c r="J54" s="23">
        <f t="shared" si="1"/>
        <v>2370</v>
      </c>
    </row>
    <row r="55" spans="1:10" ht="13.5" thickBot="1" x14ac:dyDescent="0.25">
      <c r="B55" s="30">
        <f t="shared" si="4"/>
        <v>48</v>
      </c>
      <c r="C55" s="4"/>
      <c r="D55" s="4"/>
      <c r="E55" s="4">
        <v>223002</v>
      </c>
      <c r="F55" s="4"/>
      <c r="G55" s="4" t="s">
        <v>69</v>
      </c>
      <c r="H55" s="24">
        <v>2370</v>
      </c>
      <c r="I55" s="24"/>
      <c r="J55" s="24">
        <f t="shared" si="1"/>
        <v>2370</v>
      </c>
    </row>
    <row r="56" spans="1:10" ht="15.75" thickBot="1" x14ac:dyDescent="0.3">
      <c r="B56" s="30">
        <f t="shared" si="4"/>
        <v>49</v>
      </c>
      <c r="C56" s="15">
        <v>2</v>
      </c>
      <c r="D56" s="15"/>
      <c r="E56" s="15"/>
      <c r="F56" s="15"/>
      <c r="G56" s="15" t="s">
        <v>258</v>
      </c>
      <c r="H56" s="21">
        <f>H57+H70</f>
        <v>564040</v>
      </c>
      <c r="I56" s="21">
        <f t="shared" ref="I56" si="23">I57+I70</f>
        <v>0</v>
      </c>
      <c r="J56" s="21">
        <f t="shared" si="1"/>
        <v>564040</v>
      </c>
    </row>
    <row r="57" spans="1:10" x14ac:dyDescent="0.2">
      <c r="B57" s="30">
        <f t="shared" si="4"/>
        <v>50</v>
      </c>
      <c r="C57" s="3">
        <v>210</v>
      </c>
      <c r="D57" s="3"/>
      <c r="E57" s="3"/>
      <c r="F57" s="3"/>
      <c r="G57" s="3" t="s">
        <v>21</v>
      </c>
      <c r="H57" s="23">
        <f>H58</f>
        <v>94140</v>
      </c>
      <c r="I57" s="23">
        <f t="shared" ref="I57" si="24">I58</f>
        <v>0</v>
      </c>
      <c r="J57" s="23">
        <f t="shared" si="1"/>
        <v>94140</v>
      </c>
    </row>
    <row r="58" spans="1:10" x14ac:dyDescent="0.2">
      <c r="B58" s="30">
        <f t="shared" si="4"/>
        <v>51</v>
      </c>
      <c r="C58" s="4"/>
      <c r="D58" s="4">
        <v>212</v>
      </c>
      <c r="E58" s="4"/>
      <c r="F58" s="4"/>
      <c r="G58" s="4" t="s">
        <v>22</v>
      </c>
      <c r="H58" s="24">
        <f>H59+H63</f>
        <v>94140</v>
      </c>
      <c r="I58" s="24">
        <f t="shared" ref="I58" si="25">I59+I63</f>
        <v>0</v>
      </c>
      <c r="J58" s="24">
        <f t="shared" si="1"/>
        <v>94140</v>
      </c>
    </row>
    <row r="59" spans="1:10" x14ac:dyDescent="0.2">
      <c r="B59" s="30">
        <f t="shared" si="4"/>
        <v>52</v>
      </c>
      <c r="C59" s="5"/>
      <c r="D59" s="5"/>
      <c r="E59" s="88">
        <v>212002</v>
      </c>
      <c r="F59" s="88"/>
      <c r="G59" s="98" t="s">
        <v>57</v>
      </c>
      <c r="H59" s="89">
        <f>SUM(H60:H62)</f>
        <v>1000</v>
      </c>
      <c r="I59" s="89">
        <f t="shared" ref="I59" si="26">SUM(I60:I62)</f>
        <v>0</v>
      </c>
      <c r="J59" s="89">
        <f t="shared" si="1"/>
        <v>1000</v>
      </c>
    </row>
    <row r="60" spans="1:10" x14ac:dyDescent="0.2">
      <c r="B60" s="30">
        <f t="shared" si="4"/>
        <v>53</v>
      </c>
      <c r="C60" s="5"/>
      <c r="D60" s="5"/>
      <c r="E60" s="5"/>
      <c r="F60" s="5"/>
      <c r="G60" s="99" t="s">
        <v>321</v>
      </c>
      <c r="H60" s="25">
        <v>500</v>
      </c>
      <c r="I60" s="25"/>
      <c r="J60" s="25">
        <f t="shared" si="1"/>
        <v>500</v>
      </c>
    </row>
    <row r="61" spans="1:10" x14ac:dyDescent="0.2">
      <c r="B61" s="30">
        <f t="shared" si="4"/>
        <v>54</v>
      </c>
      <c r="C61" s="5"/>
      <c r="D61" s="5"/>
      <c r="E61" s="5"/>
      <c r="F61" s="5"/>
      <c r="G61" s="99" t="s">
        <v>261</v>
      </c>
      <c r="H61" s="25">
        <v>200</v>
      </c>
      <c r="I61" s="25"/>
      <c r="J61" s="25">
        <f t="shared" si="1"/>
        <v>200</v>
      </c>
    </row>
    <row r="62" spans="1:10" x14ac:dyDescent="0.2">
      <c r="B62" s="30">
        <f t="shared" si="4"/>
        <v>55</v>
      </c>
      <c r="C62" s="5"/>
      <c r="D62" s="5"/>
      <c r="E62" s="5"/>
      <c r="F62" s="5"/>
      <c r="G62" s="99" t="s">
        <v>265</v>
      </c>
      <c r="H62" s="25">
        <v>300</v>
      </c>
      <c r="I62" s="25"/>
      <c r="J62" s="25">
        <f t="shared" si="1"/>
        <v>300</v>
      </c>
    </row>
    <row r="63" spans="1:10" x14ac:dyDescent="0.2">
      <c r="B63" s="30">
        <f t="shared" si="4"/>
        <v>56</v>
      </c>
      <c r="C63" s="5"/>
      <c r="D63" s="5"/>
      <c r="E63" s="88">
        <v>212003</v>
      </c>
      <c r="F63" s="88"/>
      <c r="G63" s="98" t="s">
        <v>23</v>
      </c>
      <c r="H63" s="89">
        <f>SUM(H64:H69)</f>
        <v>93140</v>
      </c>
      <c r="I63" s="89">
        <f t="shared" ref="I63" si="27">SUM(I64:I69)</f>
        <v>0</v>
      </c>
      <c r="J63" s="89">
        <f t="shared" si="1"/>
        <v>93140</v>
      </c>
    </row>
    <row r="64" spans="1:10" x14ac:dyDescent="0.2">
      <c r="B64" s="30">
        <f t="shared" si="4"/>
        <v>57</v>
      </c>
      <c r="C64" s="5"/>
      <c r="D64" s="5"/>
      <c r="E64" s="5"/>
      <c r="F64" s="5"/>
      <c r="G64" s="99" t="s">
        <v>397</v>
      </c>
      <c r="H64" s="25">
        <v>20500</v>
      </c>
      <c r="I64" s="25"/>
      <c r="J64" s="25">
        <f t="shared" si="1"/>
        <v>20500</v>
      </c>
    </row>
    <row r="65" spans="2:10" x14ac:dyDescent="0.2">
      <c r="B65" s="30">
        <f t="shared" si="4"/>
        <v>58</v>
      </c>
      <c r="C65" s="5"/>
      <c r="D65" s="5"/>
      <c r="E65" s="5"/>
      <c r="F65" s="5"/>
      <c r="G65" s="99" t="s">
        <v>262</v>
      </c>
      <c r="H65" s="25">
        <v>15500</v>
      </c>
      <c r="I65" s="25"/>
      <c r="J65" s="25">
        <f t="shared" si="1"/>
        <v>15500</v>
      </c>
    </row>
    <row r="66" spans="2:10" x14ac:dyDescent="0.2">
      <c r="B66" s="30">
        <f t="shared" si="4"/>
        <v>59</v>
      </c>
      <c r="C66" s="5"/>
      <c r="D66" s="5"/>
      <c r="E66" s="5"/>
      <c r="F66" s="5"/>
      <c r="G66" s="99" t="s">
        <v>321</v>
      </c>
      <c r="H66" s="25">
        <v>2000</v>
      </c>
      <c r="I66" s="25"/>
      <c r="J66" s="25">
        <f t="shared" si="1"/>
        <v>2000</v>
      </c>
    </row>
    <row r="67" spans="2:10" x14ac:dyDescent="0.2">
      <c r="B67" s="30">
        <f t="shared" si="4"/>
        <v>60</v>
      </c>
      <c r="C67" s="5"/>
      <c r="D67" s="5"/>
      <c r="E67" s="5"/>
      <c r="F67" s="5"/>
      <c r="G67" s="99" t="s">
        <v>214</v>
      </c>
      <c r="H67" s="25">
        <v>50000</v>
      </c>
      <c r="I67" s="25"/>
      <c r="J67" s="25">
        <f t="shared" si="1"/>
        <v>50000</v>
      </c>
    </row>
    <row r="68" spans="2:10" x14ac:dyDescent="0.2">
      <c r="B68" s="30">
        <f t="shared" si="4"/>
        <v>61</v>
      </c>
      <c r="C68" s="5"/>
      <c r="D68" s="5"/>
      <c r="E68" s="5"/>
      <c r="F68" s="5"/>
      <c r="G68" s="99" t="s">
        <v>260</v>
      </c>
      <c r="H68" s="25">
        <v>40</v>
      </c>
      <c r="I68" s="25"/>
      <c r="J68" s="25">
        <f t="shared" si="1"/>
        <v>40</v>
      </c>
    </row>
    <row r="69" spans="2:10" x14ac:dyDescent="0.2">
      <c r="B69" s="30">
        <f t="shared" si="4"/>
        <v>62</v>
      </c>
      <c r="C69" s="5"/>
      <c r="D69" s="5"/>
      <c r="E69" s="5"/>
      <c r="F69" s="5"/>
      <c r="G69" s="99" t="s">
        <v>401</v>
      </c>
      <c r="H69" s="25">
        <v>5100</v>
      </c>
      <c r="I69" s="25"/>
      <c r="J69" s="25">
        <f t="shared" si="1"/>
        <v>5100</v>
      </c>
    </row>
    <row r="70" spans="2:10" x14ac:dyDescent="0.2">
      <c r="B70" s="30">
        <f t="shared" si="4"/>
        <v>63</v>
      </c>
      <c r="C70" s="3">
        <v>220</v>
      </c>
      <c r="D70" s="3"/>
      <c r="E70" s="3"/>
      <c r="F70" s="3"/>
      <c r="G70" s="3" t="s">
        <v>225</v>
      </c>
      <c r="H70" s="23">
        <f>H71</f>
        <v>469900</v>
      </c>
      <c r="I70" s="23">
        <f t="shared" ref="I70" si="28">I71</f>
        <v>0</v>
      </c>
      <c r="J70" s="23">
        <f t="shared" si="1"/>
        <v>469900</v>
      </c>
    </row>
    <row r="71" spans="2:10" x14ac:dyDescent="0.2">
      <c r="B71" s="30">
        <f t="shared" si="4"/>
        <v>64</v>
      </c>
      <c r="C71" s="4"/>
      <c r="D71" s="4">
        <v>223</v>
      </c>
      <c r="E71" s="4"/>
      <c r="F71" s="4"/>
      <c r="G71" s="4" t="s">
        <v>25</v>
      </c>
      <c r="H71" s="24">
        <f>H72</f>
        <v>469900</v>
      </c>
      <c r="I71" s="24"/>
      <c r="J71" s="24">
        <f t="shared" si="1"/>
        <v>469900</v>
      </c>
    </row>
    <row r="72" spans="2:10" x14ac:dyDescent="0.2">
      <c r="B72" s="30">
        <f t="shared" si="4"/>
        <v>65</v>
      </c>
      <c r="C72" s="5"/>
      <c r="D72" s="5"/>
      <c r="E72" s="88">
        <v>223001</v>
      </c>
      <c r="F72" s="88"/>
      <c r="G72" s="98" t="s">
        <v>26</v>
      </c>
      <c r="H72" s="89">
        <f>SUM(H73:H92)</f>
        <v>469900</v>
      </c>
      <c r="I72" s="89">
        <f t="shared" ref="I72" si="29">SUM(I73:I92)</f>
        <v>0</v>
      </c>
      <c r="J72" s="89">
        <f t="shared" ref="J72:J135" si="30">H72+I72</f>
        <v>469900</v>
      </c>
    </row>
    <row r="73" spans="2:10" ht="12.75" customHeight="1" x14ac:dyDescent="0.2">
      <c r="B73" s="30">
        <f t="shared" si="4"/>
        <v>66</v>
      </c>
      <c r="C73" s="5"/>
      <c r="D73" s="5"/>
      <c r="E73" s="5"/>
      <c r="F73" s="185" t="s">
        <v>427</v>
      </c>
      <c r="G73" s="99" t="s">
        <v>398</v>
      </c>
      <c r="H73" s="25">
        <v>3000</v>
      </c>
      <c r="I73" s="25"/>
      <c r="J73" s="25">
        <f t="shared" si="30"/>
        <v>3000</v>
      </c>
    </row>
    <row r="74" spans="2:10" x14ac:dyDescent="0.2">
      <c r="B74" s="30">
        <f t="shared" si="4"/>
        <v>67</v>
      </c>
      <c r="C74" s="5"/>
      <c r="D74" s="5"/>
      <c r="E74" s="5"/>
      <c r="F74" s="186"/>
      <c r="G74" s="99" t="s">
        <v>399</v>
      </c>
      <c r="H74" s="25">
        <v>500</v>
      </c>
      <c r="I74" s="25"/>
      <c r="J74" s="25">
        <f t="shared" si="30"/>
        <v>500</v>
      </c>
    </row>
    <row r="75" spans="2:10" x14ac:dyDescent="0.2">
      <c r="B75" s="30">
        <f t="shared" si="4"/>
        <v>68</v>
      </c>
      <c r="C75" s="5"/>
      <c r="D75" s="5"/>
      <c r="E75" s="5"/>
      <c r="F75" s="186"/>
      <c r="G75" s="99" t="s">
        <v>400</v>
      </c>
      <c r="H75" s="25">
        <v>8000</v>
      </c>
      <c r="I75" s="25"/>
      <c r="J75" s="25">
        <f t="shared" si="30"/>
        <v>8000</v>
      </c>
    </row>
    <row r="76" spans="2:10" x14ac:dyDescent="0.2">
      <c r="B76" s="30">
        <f t="shared" si="4"/>
        <v>69</v>
      </c>
      <c r="C76" s="5"/>
      <c r="D76" s="5"/>
      <c r="E76" s="5"/>
      <c r="F76" s="186"/>
      <c r="G76" s="99" t="s">
        <v>401</v>
      </c>
      <c r="H76" s="25">
        <v>1350</v>
      </c>
      <c r="I76" s="25"/>
      <c r="J76" s="25">
        <f t="shared" si="30"/>
        <v>1350</v>
      </c>
    </row>
    <row r="77" spans="2:10" x14ac:dyDescent="0.2">
      <c r="B77" s="30">
        <f t="shared" si="4"/>
        <v>70</v>
      </c>
      <c r="C77" s="5"/>
      <c r="D77" s="5"/>
      <c r="E77" s="5"/>
      <c r="F77" s="186"/>
      <c r="G77" s="99" t="s">
        <v>204</v>
      </c>
      <c r="H77" s="25">
        <v>1000</v>
      </c>
      <c r="I77" s="25"/>
      <c r="J77" s="25">
        <f t="shared" si="30"/>
        <v>1000</v>
      </c>
    </row>
    <row r="78" spans="2:10" x14ac:dyDescent="0.2">
      <c r="B78" s="30">
        <f t="shared" si="4"/>
        <v>71</v>
      </c>
      <c r="C78" s="5"/>
      <c r="D78" s="5"/>
      <c r="E78" s="5"/>
      <c r="F78" s="186"/>
      <c r="G78" s="99" t="s">
        <v>263</v>
      </c>
      <c r="H78" s="25">
        <v>55200</v>
      </c>
      <c r="I78" s="25"/>
      <c r="J78" s="25">
        <f t="shared" si="30"/>
        <v>55200</v>
      </c>
    </row>
    <row r="79" spans="2:10" x14ac:dyDescent="0.2">
      <c r="B79" s="30">
        <f t="shared" si="4"/>
        <v>72</v>
      </c>
      <c r="C79" s="5"/>
      <c r="D79" s="5"/>
      <c r="E79" s="5"/>
      <c r="F79" s="186"/>
      <c r="G79" s="99" t="s">
        <v>397</v>
      </c>
      <c r="H79" s="25">
        <v>1000</v>
      </c>
      <c r="I79" s="25"/>
      <c r="J79" s="25">
        <f t="shared" si="30"/>
        <v>1000</v>
      </c>
    </row>
    <row r="80" spans="2:10" x14ac:dyDescent="0.2">
      <c r="B80" s="30">
        <f t="shared" si="4"/>
        <v>73</v>
      </c>
      <c r="C80" s="5"/>
      <c r="D80" s="5"/>
      <c r="E80" s="5"/>
      <c r="F80" s="186"/>
      <c r="G80" s="99" t="s">
        <v>264</v>
      </c>
      <c r="H80" s="25">
        <v>3000</v>
      </c>
      <c r="I80" s="25"/>
      <c r="J80" s="25">
        <f t="shared" si="30"/>
        <v>3000</v>
      </c>
    </row>
    <row r="81" spans="2:10" x14ac:dyDescent="0.2">
      <c r="B81" s="30">
        <f t="shared" si="4"/>
        <v>74</v>
      </c>
      <c r="C81" s="5"/>
      <c r="D81" s="5"/>
      <c r="E81" s="5"/>
      <c r="F81" s="186"/>
      <c r="G81" s="99" t="s">
        <v>425</v>
      </c>
      <c r="H81" s="25">
        <v>1000</v>
      </c>
      <c r="I81" s="25"/>
      <c r="J81" s="25">
        <f t="shared" si="30"/>
        <v>1000</v>
      </c>
    </row>
    <row r="82" spans="2:10" x14ac:dyDescent="0.2">
      <c r="B82" s="30">
        <f t="shared" si="4"/>
        <v>75</v>
      </c>
      <c r="C82" s="5"/>
      <c r="D82" s="5"/>
      <c r="E82" s="5"/>
      <c r="F82" s="186"/>
      <c r="G82" s="99" t="s">
        <v>214</v>
      </c>
      <c r="H82" s="25">
        <v>5000</v>
      </c>
      <c r="I82" s="25"/>
      <c r="J82" s="25">
        <f t="shared" si="30"/>
        <v>5000</v>
      </c>
    </row>
    <row r="83" spans="2:10" x14ac:dyDescent="0.2">
      <c r="B83" s="30">
        <f t="shared" si="4"/>
        <v>76</v>
      </c>
      <c r="C83" s="5"/>
      <c r="D83" s="5"/>
      <c r="E83" s="5"/>
      <c r="F83" s="187"/>
      <c r="G83" s="99" t="s">
        <v>426</v>
      </c>
      <c r="H83" s="25">
        <v>10300</v>
      </c>
      <c r="I83" s="25"/>
      <c r="J83" s="25">
        <f t="shared" si="30"/>
        <v>10300</v>
      </c>
    </row>
    <row r="84" spans="2:10" x14ac:dyDescent="0.2">
      <c r="B84" s="30">
        <f t="shared" si="4"/>
        <v>77</v>
      </c>
      <c r="C84" s="5"/>
      <c r="D84" s="5"/>
      <c r="E84" s="5"/>
      <c r="F84" s="5"/>
      <c r="G84" s="99" t="s">
        <v>262</v>
      </c>
      <c r="H84" s="25">
        <v>144000</v>
      </c>
      <c r="I84" s="25"/>
      <c r="J84" s="25">
        <f t="shared" si="30"/>
        <v>144000</v>
      </c>
    </row>
    <row r="85" spans="2:10" x14ac:dyDescent="0.2">
      <c r="B85" s="30">
        <f t="shared" si="4"/>
        <v>78</v>
      </c>
      <c r="C85" s="5"/>
      <c r="D85" s="5"/>
      <c r="E85" s="5"/>
      <c r="F85" s="5"/>
      <c r="G85" s="99" t="s">
        <v>321</v>
      </c>
      <c r="H85" s="25">
        <v>95000</v>
      </c>
      <c r="I85" s="25"/>
      <c r="J85" s="25">
        <f t="shared" si="30"/>
        <v>95000</v>
      </c>
    </row>
    <row r="86" spans="2:10" x14ac:dyDescent="0.2">
      <c r="B86" s="30">
        <f t="shared" si="4"/>
        <v>79</v>
      </c>
      <c r="C86" s="5"/>
      <c r="D86" s="5"/>
      <c r="E86" s="5"/>
      <c r="F86" s="5"/>
      <c r="G86" s="99" t="s">
        <v>214</v>
      </c>
      <c r="H86" s="25">
        <v>17000</v>
      </c>
      <c r="I86" s="25"/>
      <c r="J86" s="25">
        <f t="shared" si="30"/>
        <v>17000</v>
      </c>
    </row>
    <row r="87" spans="2:10" x14ac:dyDescent="0.2">
      <c r="B87" s="30">
        <f t="shared" si="4"/>
        <v>80</v>
      </c>
      <c r="C87" s="5"/>
      <c r="D87" s="5"/>
      <c r="E87" s="5"/>
      <c r="F87" s="5"/>
      <c r="G87" s="99" t="s">
        <v>1</v>
      </c>
      <c r="H87" s="25">
        <v>65000</v>
      </c>
      <c r="I87" s="25"/>
      <c r="J87" s="25">
        <f t="shared" si="30"/>
        <v>65000</v>
      </c>
    </row>
    <row r="88" spans="2:10" x14ac:dyDescent="0.2">
      <c r="B88" s="30">
        <f t="shared" si="4"/>
        <v>81</v>
      </c>
      <c r="C88" s="5"/>
      <c r="D88" s="5"/>
      <c r="E88" s="5"/>
      <c r="F88" s="5"/>
      <c r="G88" s="99" t="s">
        <v>260</v>
      </c>
      <c r="H88" s="25">
        <v>12500</v>
      </c>
      <c r="I88" s="25"/>
      <c r="J88" s="25">
        <f t="shared" si="30"/>
        <v>12500</v>
      </c>
    </row>
    <row r="89" spans="2:10" x14ac:dyDescent="0.2">
      <c r="B89" s="30">
        <f t="shared" si="4"/>
        <v>82</v>
      </c>
      <c r="C89" s="5"/>
      <c r="D89" s="5"/>
      <c r="E89" s="5"/>
      <c r="F89" s="5"/>
      <c r="G89" s="99" t="s">
        <v>261</v>
      </c>
      <c r="H89" s="25">
        <v>40000</v>
      </c>
      <c r="I89" s="25"/>
      <c r="J89" s="25">
        <f t="shared" si="30"/>
        <v>40000</v>
      </c>
    </row>
    <row r="90" spans="2:10" x14ac:dyDescent="0.2">
      <c r="B90" s="30">
        <f t="shared" si="4"/>
        <v>83</v>
      </c>
      <c r="C90" s="5"/>
      <c r="D90" s="5"/>
      <c r="E90" s="5"/>
      <c r="F90" s="5"/>
      <c r="G90" s="99" t="s">
        <v>265</v>
      </c>
      <c r="H90" s="25">
        <v>5000</v>
      </c>
      <c r="I90" s="25"/>
      <c r="J90" s="25">
        <f t="shared" si="30"/>
        <v>5000</v>
      </c>
    </row>
    <row r="91" spans="2:10" x14ac:dyDescent="0.2">
      <c r="B91" s="30">
        <f t="shared" si="4"/>
        <v>84</v>
      </c>
      <c r="C91" s="5"/>
      <c r="D91" s="5"/>
      <c r="E91" s="5"/>
      <c r="F91" s="5"/>
      <c r="G91" s="100"/>
      <c r="H91" s="25"/>
      <c r="I91" s="25"/>
      <c r="J91" s="25">
        <f t="shared" si="30"/>
        <v>0</v>
      </c>
    </row>
    <row r="92" spans="2:10" ht="13.5" thickBot="1" x14ac:dyDescent="0.25">
      <c r="B92" s="30">
        <f t="shared" si="4"/>
        <v>85</v>
      </c>
      <c r="C92" s="5"/>
      <c r="D92" s="5"/>
      <c r="E92" s="5"/>
      <c r="F92" s="5"/>
      <c r="G92" s="100" t="s">
        <v>335</v>
      </c>
      <c r="H92" s="25">
        <v>2050</v>
      </c>
      <c r="I92" s="25"/>
      <c r="J92" s="25">
        <f t="shared" si="30"/>
        <v>2050</v>
      </c>
    </row>
    <row r="93" spans="2:10" ht="15.75" thickBot="1" x14ac:dyDescent="0.3">
      <c r="B93" s="30">
        <f t="shared" ref="B93:B111" si="31">B92+1</f>
        <v>86</v>
      </c>
      <c r="C93" s="15">
        <v>3</v>
      </c>
      <c r="D93" s="15"/>
      <c r="E93" s="15"/>
      <c r="F93" s="15"/>
      <c r="G93" s="15" t="s">
        <v>271</v>
      </c>
      <c r="H93" s="21">
        <f>H94</f>
        <v>20500</v>
      </c>
      <c r="I93" s="21">
        <f t="shared" ref="I93:I95" si="32">I94</f>
        <v>0</v>
      </c>
      <c r="J93" s="21">
        <f t="shared" si="30"/>
        <v>20500</v>
      </c>
    </row>
    <row r="94" spans="2:10" x14ac:dyDescent="0.2">
      <c r="B94" s="30">
        <f t="shared" si="31"/>
        <v>87</v>
      </c>
      <c r="C94" s="8">
        <v>220</v>
      </c>
      <c r="D94" s="8"/>
      <c r="E94" s="8"/>
      <c r="F94" s="8"/>
      <c r="G94" s="8" t="s">
        <v>225</v>
      </c>
      <c r="H94" s="22">
        <f>H95</f>
        <v>20500</v>
      </c>
      <c r="I94" s="22">
        <f t="shared" si="32"/>
        <v>0</v>
      </c>
      <c r="J94" s="22">
        <f t="shared" si="30"/>
        <v>20500</v>
      </c>
    </row>
    <row r="95" spans="2:10" x14ac:dyDescent="0.2">
      <c r="B95" s="30">
        <f t="shared" si="31"/>
        <v>88</v>
      </c>
      <c r="C95" s="3"/>
      <c r="D95" s="3">
        <v>223</v>
      </c>
      <c r="E95" s="3"/>
      <c r="F95" s="3"/>
      <c r="G95" s="3" t="s">
        <v>25</v>
      </c>
      <c r="H95" s="23">
        <f>H96</f>
        <v>20500</v>
      </c>
      <c r="I95" s="23">
        <f t="shared" si="32"/>
        <v>0</v>
      </c>
      <c r="J95" s="23">
        <f t="shared" si="30"/>
        <v>20500</v>
      </c>
    </row>
    <row r="96" spans="2:10" ht="13.5" thickBot="1" x14ac:dyDescent="0.25">
      <c r="B96" s="30">
        <f t="shared" si="31"/>
        <v>89</v>
      </c>
      <c r="C96" s="4"/>
      <c r="D96" s="4"/>
      <c r="E96" s="4">
        <v>223002</v>
      </c>
      <c r="F96" s="4"/>
      <c r="G96" s="4" t="s">
        <v>69</v>
      </c>
      <c r="H96" s="24">
        <v>20500</v>
      </c>
      <c r="I96" s="24"/>
      <c r="J96" s="24">
        <f t="shared" si="30"/>
        <v>20500</v>
      </c>
    </row>
    <row r="97" spans="2:10" ht="15.75" thickBot="1" x14ac:dyDescent="0.3">
      <c r="B97" s="30">
        <f t="shared" si="31"/>
        <v>90</v>
      </c>
      <c r="C97" s="15">
        <v>4</v>
      </c>
      <c r="D97" s="15"/>
      <c r="E97" s="15"/>
      <c r="F97" s="15"/>
      <c r="G97" s="15" t="s">
        <v>86</v>
      </c>
      <c r="H97" s="21">
        <f>H98+H101+H104+H108+H112+H116+H120+H124+H128+H132+H136+H140+H144+H148+H152+H156+H160+H164</f>
        <v>134650</v>
      </c>
      <c r="I97" s="21">
        <f t="shared" ref="I97" si="33">I98+I101+I104+I108+I112+I116+I120+I124+I128+I132+I136+I140+I144+I148+I152+I156+I160+I164</f>
        <v>0</v>
      </c>
      <c r="J97" s="21">
        <f t="shared" si="30"/>
        <v>134650</v>
      </c>
    </row>
    <row r="98" spans="2:10" x14ac:dyDescent="0.2">
      <c r="B98" s="30">
        <f t="shared" si="31"/>
        <v>91</v>
      </c>
      <c r="C98" s="3">
        <v>210</v>
      </c>
      <c r="D98" s="3"/>
      <c r="E98" s="3"/>
      <c r="F98" s="3"/>
      <c r="G98" s="3" t="s">
        <v>21</v>
      </c>
      <c r="H98" s="23">
        <f>H99</f>
        <v>8000</v>
      </c>
      <c r="I98" s="23">
        <f t="shared" ref="I98:I99" si="34">I99</f>
        <v>0</v>
      </c>
      <c r="J98" s="23">
        <f t="shared" si="30"/>
        <v>8000</v>
      </c>
    </row>
    <row r="99" spans="2:10" x14ac:dyDescent="0.2">
      <c r="B99" s="30">
        <f t="shared" si="31"/>
        <v>92</v>
      </c>
      <c r="C99" s="4"/>
      <c r="D99" s="4">
        <v>212</v>
      </c>
      <c r="E99" s="4"/>
      <c r="F99" s="4"/>
      <c r="G99" s="4" t="s">
        <v>22</v>
      </c>
      <c r="H99" s="24">
        <f>H100</f>
        <v>8000</v>
      </c>
      <c r="I99" s="24">
        <f t="shared" si="34"/>
        <v>0</v>
      </c>
      <c r="J99" s="24">
        <f t="shared" si="30"/>
        <v>8000</v>
      </c>
    </row>
    <row r="100" spans="2:10" x14ac:dyDescent="0.2">
      <c r="B100" s="30">
        <f t="shared" si="31"/>
        <v>93</v>
      </c>
      <c r="C100" s="5"/>
      <c r="D100" s="5"/>
      <c r="E100" s="5">
        <v>212003</v>
      </c>
      <c r="F100" s="5"/>
      <c r="G100" s="5" t="s">
        <v>23</v>
      </c>
      <c r="H100" s="25">
        <v>8000</v>
      </c>
      <c r="I100" s="25"/>
      <c r="J100" s="25">
        <f t="shared" si="30"/>
        <v>8000</v>
      </c>
    </row>
    <row r="101" spans="2:10" x14ac:dyDescent="0.2">
      <c r="B101" s="30">
        <f t="shared" si="31"/>
        <v>94</v>
      </c>
      <c r="C101" s="3">
        <v>240</v>
      </c>
      <c r="D101" s="3"/>
      <c r="E101" s="3"/>
      <c r="F101" s="3"/>
      <c r="G101" s="3" t="s">
        <v>175</v>
      </c>
      <c r="H101" s="23">
        <f>H102</f>
        <v>15</v>
      </c>
      <c r="I101" s="23">
        <f t="shared" ref="I101:I102" si="35">I102</f>
        <v>0</v>
      </c>
      <c r="J101" s="23">
        <f t="shared" si="30"/>
        <v>15</v>
      </c>
    </row>
    <row r="102" spans="2:10" x14ac:dyDescent="0.2">
      <c r="B102" s="30">
        <f t="shared" si="31"/>
        <v>95</v>
      </c>
      <c r="C102" s="4"/>
      <c r="D102" s="4">
        <v>242</v>
      </c>
      <c r="E102" s="4"/>
      <c r="F102" s="4"/>
      <c r="G102" s="4" t="s">
        <v>174</v>
      </c>
      <c r="H102" s="24">
        <f>H103</f>
        <v>15</v>
      </c>
      <c r="I102" s="24">
        <f t="shared" si="35"/>
        <v>0</v>
      </c>
      <c r="J102" s="24">
        <f t="shared" si="30"/>
        <v>15</v>
      </c>
    </row>
    <row r="103" spans="2:10" x14ac:dyDescent="0.2">
      <c r="B103" s="30">
        <f t="shared" si="31"/>
        <v>96</v>
      </c>
      <c r="C103" s="5"/>
      <c r="D103" s="5"/>
      <c r="E103" s="5">
        <v>242</v>
      </c>
      <c r="F103" s="5"/>
      <c r="G103" s="5" t="s">
        <v>174</v>
      </c>
      <c r="H103" s="25">
        <v>15</v>
      </c>
      <c r="I103" s="25"/>
      <c r="J103" s="25">
        <f t="shared" si="30"/>
        <v>15</v>
      </c>
    </row>
    <row r="104" spans="2:10" x14ac:dyDescent="0.2">
      <c r="B104" s="30">
        <f t="shared" si="31"/>
        <v>97</v>
      </c>
      <c r="C104" s="8"/>
      <c r="D104" s="8"/>
      <c r="E104" s="8"/>
      <c r="F104" s="8"/>
      <c r="G104" s="8" t="s">
        <v>65</v>
      </c>
      <c r="H104" s="22">
        <f>H105</f>
        <v>6690</v>
      </c>
      <c r="I104" s="22">
        <f t="shared" ref="I104:I106" si="36">I105</f>
        <v>0</v>
      </c>
      <c r="J104" s="22">
        <f t="shared" si="30"/>
        <v>6690</v>
      </c>
    </row>
    <row r="105" spans="2:10" x14ac:dyDescent="0.2">
      <c r="B105" s="30">
        <f t="shared" si="31"/>
        <v>98</v>
      </c>
      <c r="C105" s="3">
        <v>220</v>
      </c>
      <c r="D105" s="3"/>
      <c r="E105" s="3"/>
      <c r="F105" s="3"/>
      <c r="G105" s="3" t="s">
        <v>225</v>
      </c>
      <c r="H105" s="23">
        <f>H106</f>
        <v>6690</v>
      </c>
      <c r="I105" s="23">
        <f t="shared" si="36"/>
        <v>0</v>
      </c>
      <c r="J105" s="23">
        <f t="shared" si="30"/>
        <v>6690</v>
      </c>
    </row>
    <row r="106" spans="2:10" x14ac:dyDescent="0.2">
      <c r="B106" s="30">
        <f t="shared" si="31"/>
        <v>99</v>
      </c>
      <c r="C106" s="4"/>
      <c r="D106" s="4">
        <v>223</v>
      </c>
      <c r="E106" s="4"/>
      <c r="F106" s="4"/>
      <c r="G106" s="4" t="s">
        <v>25</v>
      </c>
      <c r="H106" s="24">
        <f>H107</f>
        <v>6690</v>
      </c>
      <c r="I106" s="24">
        <f t="shared" si="36"/>
        <v>0</v>
      </c>
      <c r="J106" s="24">
        <f t="shared" si="30"/>
        <v>6690</v>
      </c>
    </row>
    <row r="107" spans="2:10" x14ac:dyDescent="0.2">
      <c r="B107" s="30">
        <f t="shared" si="31"/>
        <v>100</v>
      </c>
      <c r="C107" s="5"/>
      <c r="D107" s="5"/>
      <c r="E107" s="5">
        <v>223002</v>
      </c>
      <c r="F107" s="5"/>
      <c r="G107" s="5" t="s">
        <v>69</v>
      </c>
      <c r="H107" s="25">
        <v>6690</v>
      </c>
      <c r="I107" s="25"/>
      <c r="J107" s="25">
        <f t="shared" si="30"/>
        <v>6690</v>
      </c>
    </row>
    <row r="108" spans="2:10" x14ac:dyDescent="0.2">
      <c r="B108" s="30">
        <f t="shared" si="31"/>
        <v>101</v>
      </c>
      <c r="C108" s="8"/>
      <c r="D108" s="8"/>
      <c r="E108" s="8"/>
      <c r="F108" s="8"/>
      <c r="G108" s="8" t="s">
        <v>11</v>
      </c>
      <c r="H108" s="22">
        <f>H109</f>
        <v>8400</v>
      </c>
      <c r="I108" s="22">
        <f t="shared" ref="I108:I110" si="37">I109</f>
        <v>0</v>
      </c>
      <c r="J108" s="22">
        <f t="shared" si="30"/>
        <v>8400</v>
      </c>
    </row>
    <row r="109" spans="2:10" x14ac:dyDescent="0.2">
      <c r="B109" s="30">
        <f t="shared" si="31"/>
        <v>102</v>
      </c>
      <c r="C109" s="3">
        <v>220</v>
      </c>
      <c r="D109" s="3"/>
      <c r="E109" s="3"/>
      <c r="F109" s="3"/>
      <c r="G109" s="3" t="s">
        <v>225</v>
      </c>
      <c r="H109" s="23">
        <f>H110</f>
        <v>8400</v>
      </c>
      <c r="I109" s="23">
        <f t="shared" si="37"/>
        <v>0</v>
      </c>
      <c r="J109" s="23">
        <f t="shared" si="30"/>
        <v>8400</v>
      </c>
    </row>
    <row r="110" spans="2:10" x14ac:dyDescent="0.2">
      <c r="B110" s="30">
        <f t="shared" si="31"/>
        <v>103</v>
      </c>
      <c r="C110" s="4"/>
      <c r="D110" s="4">
        <v>223</v>
      </c>
      <c r="E110" s="4"/>
      <c r="F110" s="4"/>
      <c r="G110" s="4" t="s">
        <v>25</v>
      </c>
      <c r="H110" s="24">
        <f>H111</f>
        <v>8400</v>
      </c>
      <c r="I110" s="24">
        <f t="shared" si="37"/>
        <v>0</v>
      </c>
      <c r="J110" s="24">
        <f t="shared" si="30"/>
        <v>8400</v>
      </c>
    </row>
    <row r="111" spans="2:10" x14ac:dyDescent="0.2">
      <c r="B111" s="30">
        <f t="shared" si="31"/>
        <v>104</v>
      </c>
      <c r="C111" s="5"/>
      <c r="D111" s="5"/>
      <c r="E111" s="5">
        <v>223002</v>
      </c>
      <c r="F111" s="5"/>
      <c r="G111" s="5" t="s">
        <v>69</v>
      </c>
      <c r="H111" s="25">
        <v>8400</v>
      </c>
      <c r="I111" s="25"/>
      <c r="J111" s="25">
        <f t="shared" si="30"/>
        <v>8400</v>
      </c>
    </row>
    <row r="112" spans="2:10" x14ac:dyDescent="0.2">
      <c r="B112" s="30">
        <f t="shared" ref="B112:B142" si="38">B111+1</f>
        <v>105</v>
      </c>
      <c r="C112" s="8"/>
      <c r="D112" s="8"/>
      <c r="E112" s="8"/>
      <c r="F112" s="8"/>
      <c r="G112" s="8" t="s">
        <v>64</v>
      </c>
      <c r="H112" s="22">
        <f>H113</f>
        <v>6690</v>
      </c>
      <c r="I112" s="22">
        <f t="shared" ref="I112:I114" si="39">I113</f>
        <v>0</v>
      </c>
      <c r="J112" s="22">
        <f t="shared" si="30"/>
        <v>6690</v>
      </c>
    </row>
    <row r="113" spans="2:10" x14ac:dyDescent="0.2">
      <c r="B113" s="30">
        <f t="shared" si="38"/>
        <v>106</v>
      </c>
      <c r="C113" s="3">
        <v>220</v>
      </c>
      <c r="D113" s="3"/>
      <c r="E113" s="3"/>
      <c r="F113" s="3"/>
      <c r="G113" s="3" t="s">
        <v>225</v>
      </c>
      <c r="H113" s="23">
        <f>H114</f>
        <v>6690</v>
      </c>
      <c r="I113" s="23">
        <f t="shared" si="39"/>
        <v>0</v>
      </c>
      <c r="J113" s="23">
        <f t="shared" si="30"/>
        <v>6690</v>
      </c>
    </row>
    <row r="114" spans="2:10" x14ac:dyDescent="0.2">
      <c r="B114" s="30">
        <f t="shared" si="38"/>
        <v>107</v>
      </c>
      <c r="C114" s="4"/>
      <c r="D114" s="4">
        <v>223</v>
      </c>
      <c r="E114" s="4"/>
      <c r="F114" s="4"/>
      <c r="G114" s="4" t="s">
        <v>25</v>
      </c>
      <c r="H114" s="24">
        <f>H115</f>
        <v>6690</v>
      </c>
      <c r="I114" s="24">
        <f t="shared" si="39"/>
        <v>0</v>
      </c>
      <c r="J114" s="24">
        <f t="shared" si="30"/>
        <v>6690</v>
      </c>
    </row>
    <row r="115" spans="2:10" x14ac:dyDescent="0.2">
      <c r="B115" s="30">
        <f t="shared" si="38"/>
        <v>108</v>
      </c>
      <c r="C115" s="5"/>
      <c r="D115" s="5"/>
      <c r="E115" s="5">
        <v>223002</v>
      </c>
      <c r="F115" s="5"/>
      <c r="G115" s="5" t="s">
        <v>69</v>
      </c>
      <c r="H115" s="25">
        <v>6690</v>
      </c>
      <c r="I115" s="25"/>
      <c r="J115" s="25">
        <f t="shared" si="30"/>
        <v>6690</v>
      </c>
    </row>
    <row r="116" spans="2:10" x14ac:dyDescent="0.2">
      <c r="B116" s="30">
        <f t="shared" si="38"/>
        <v>109</v>
      </c>
      <c r="C116" s="8"/>
      <c r="D116" s="8"/>
      <c r="E116" s="8"/>
      <c r="F116" s="8"/>
      <c r="G116" s="8" t="s">
        <v>100</v>
      </c>
      <c r="H116" s="22">
        <f>H117</f>
        <v>8400</v>
      </c>
      <c r="I116" s="22">
        <f t="shared" ref="I116:I118" si="40">I117</f>
        <v>0</v>
      </c>
      <c r="J116" s="22">
        <f t="shared" si="30"/>
        <v>8400</v>
      </c>
    </row>
    <row r="117" spans="2:10" x14ac:dyDescent="0.2">
      <c r="B117" s="30">
        <f t="shared" si="38"/>
        <v>110</v>
      </c>
      <c r="C117" s="3">
        <v>220</v>
      </c>
      <c r="D117" s="3"/>
      <c r="E117" s="3"/>
      <c r="F117" s="3"/>
      <c r="G117" s="3" t="s">
        <v>225</v>
      </c>
      <c r="H117" s="23">
        <f>H118</f>
        <v>8400</v>
      </c>
      <c r="I117" s="23">
        <f t="shared" si="40"/>
        <v>0</v>
      </c>
      <c r="J117" s="23">
        <f t="shared" si="30"/>
        <v>8400</v>
      </c>
    </row>
    <row r="118" spans="2:10" x14ac:dyDescent="0.2">
      <c r="B118" s="30">
        <f t="shared" si="38"/>
        <v>111</v>
      </c>
      <c r="C118" s="4"/>
      <c r="D118" s="4">
        <v>223</v>
      </c>
      <c r="E118" s="4"/>
      <c r="F118" s="4"/>
      <c r="G118" s="4" t="s">
        <v>25</v>
      </c>
      <c r="H118" s="24">
        <f>H119</f>
        <v>8400</v>
      </c>
      <c r="I118" s="24">
        <f t="shared" si="40"/>
        <v>0</v>
      </c>
      <c r="J118" s="24">
        <f t="shared" si="30"/>
        <v>8400</v>
      </c>
    </row>
    <row r="119" spans="2:10" x14ac:dyDescent="0.2">
      <c r="B119" s="30">
        <f t="shared" si="38"/>
        <v>112</v>
      </c>
      <c r="C119" s="5"/>
      <c r="D119" s="5"/>
      <c r="E119" s="5">
        <v>223002</v>
      </c>
      <c r="F119" s="5"/>
      <c r="G119" s="5" t="s">
        <v>69</v>
      </c>
      <c r="H119" s="25">
        <v>8400</v>
      </c>
      <c r="I119" s="25"/>
      <c r="J119" s="25">
        <f t="shared" si="30"/>
        <v>8400</v>
      </c>
    </row>
    <row r="120" spans="2:10" x14ac:dyDescent="0.2">
      <c r="B120" s="30">
        <f t="shared" si="38"/>
        <v>113</v>
      </c>
      <c r="C120" s="8"/>
      <c r="D120" s="8"/>
      <c r="E120" s="8"/>
      <c r="F120" s="8"/>
      <c r="G120" s="8" t="s">
        <v>103</v>
      </c>
      <c r="H120" s="22">
        <f>H121</f>
        <v>8120</v>
      </c>
      <c r="I120" s="22">
        <f t="shared" ref="I120:I122" si="41">I121</f>
        <v>0</v>
      </c>
      <c r="J120" s="22">
        <f t="shared" si="30"/>
        <v>8120</v>
      </c>
    </row>
    <row r="121" spans="2:10" x14ac:dyDescent="0.2">
      <c r="B121" s="30">
        <f t="shared" si="38"/>
        <v>114</v>
      </c>
      <c r="C121" s="3">
        <v>220</v>
      </c>
      <c r="D121" s="3"/>
      <c r="E121" s="3"/>
      <c r="F121" s="3"/>
      <c r="G121" s="3" t="s">
        <v>225</v>
      </c>
      <c r="H121" s="23">
        <f>H122</f>
        <v>8120</v>
      </c>
      <c r="I121" s="23">
        <f t="shared" si="41"/>
        <v>0</v>
      </c>
      <c r="J121" s="23">
        <f t="shared" si="30"/>
        <v>8120</v>
      </c>
    </row>
    <row r="122" spans="2:10" x14ac:dyDescent="0.2">
      <c r="B122" s="30">
        <f t="shared" si="38"/>
        <v>115</v>
      </c>
      <c r="C122" s="4"/>
      <c r="D122" s="4">
        <v>223</v>
      </c>
      <c r="E122" s="4"/>
      <c r="F122" s="4"/>
      <c r="G122" s="4" t="s">
        <v>25</v>
      </c>
      <c r="H122" s="24">
        <f>H123</f>
        <v>8120</v>
      </c>
      <c r="I122" s="24">
        <f t="shared" si="41"/>
        <v>0</v>
      </c>
      <c r="J122" s="24">
        <f t="shared" si="30"/>
        <v>8120</v>
      </c>
    </row>
    <row r="123" spans="2:10" x14ac:dyDescent="0.2">
      <c r="B123" s="30">
        <f t="shared" si="38"/>
        <v>116</v>
      </c>
      <c r="C123" s="5"/>
      <c r="D123" s="5"/>
      <c r="E123" s="5">
        <v>223002</v>
      </c>
      <c r="F123" s="5"/>
      <c r="G123" s="5" t="s">
        <v>69</v>
      </c>
      <c r="H123" s="25">
        <v>8120</v>
      </c>
      <c r="I123" s="25"/>
      <c r="J123" s="25">
        <f t="shared" si="30"/>
        <v>8120</v>
      </c>
    </row>
    <row r="124" spans="2:10" x14ac:dyDescent="0.2">
      <c r="B124" s="30">
        <f t="shared" si="38"/>
        <v>117</v>
      </c>
      <c r="C124" s="8"/>
      <c r="D124" s="8"/>
      <c r="E124" s="8"/>
      <c r="F124" s="8"/>
      <c r="G124" s="8" t="s">
        <v>88</v>
      </c>
      <c r="H124" s="22">
        <f>H125</f>
        <v>12530</v>
      </c>
      <c r="I124" s="22">
        <f t="shared" ref="I124:I126" si="42">I125</f>
        <v>0</v>
      </c>
      <c r="J124" s="22">
        <f t="shared" si="30"/>
        <v>12530</v>
      </c>
    </row>
    <row r="125" spans="2:10" x14ac:dyDescent="0.2">
      <c r="B125" s="30">
        <f t="shared" si="38"/>
        <v>118</v>
      </c>
      <c r="C125" s="3">
        <v>220</v>
      </c>
      <c r="D125" s="3"/>
      <c r="E125" s="3"/>
      <c r="F125" s="3"/>
      <c r="G125" s="3" t="s">
        <v>225</v>
      </c>
      <c r="H125" s="23">
        <f>H126</f>
        <v>12530</v>
      </c>
      <c r="I125" s="23">
        <f t="shared" si="42"/>
        <v>0</v>
      </c>
      <c r="J125" s="23">
        <f t="shared" si="30"/>
        <v>12530</v>
      </c>
    </row>
    <row r="126" spans="2:10" x14ac:dyDescent="0.2">
      <c r="B126" s="30">
        <f t="shared" si="38"/>
        <v>119</v>
      </c>
      <c r="C126" s="4"/>
      <c r="D126" s="4">
        <v>223</v>
      </c>
      <c r="E126" s="4"/>
      <c r="F126" s="4"/>
      <c r="G126" s="4" t="s">
        <v>25</v>
      </c>
      <c r="H126" s="24">
        <f>H127</f>
        <v>12530</v>
      </c>
      <c r="I126" s="24">
        <f t="shared" si="42"/>
        <v>0</v>
      </c>
      <c r="J126" s="24">
        <f t="shared" si="30"/>
        <v>12530</v>
      </c>
    </row>
    <row r="127" spans="2:10" x14ac:dyDescent="0.2">
      <c r="B127" s="30">
        <f t="shared" si="38"/>
        <v>120</v>
      </c>
      <c r="C127" s="5"/>
      <c r="D127" s="5"/>
      <c r="E127" s="5">
        <v>223002</v>
      </c>
      <c r="F127" s="5"/>
      <c r="G127" s="5" t="s">
        <v>69</v>
      </c>
      <c r="H127" s="25">
        <v>12530</v>
      </c>
      <c r="I127" s="25"/>
      <c r="J127" s="25">
        <f t="shared" si="30"/>
        <v>12530</v>
      </c>
    </row>
    <row r="128" spans="2:10" x14ac:dyDescent="0.2">
      <c r="B128" s="30">
        <f t="shared" si="38"/>
        <v>121</v>
      </c>
      <c r="C128" s="8"/>
      <c r="D128" s="8"/>
      <c r="E128" s="8"/>
      <c r="F128" s="8"/>
      <c r="G128" s="8" t="s">
        <v>85</v>
      </c>
      <c r="H128" s="22">
        <f>H129</f>
        <v>12815</v>
      </c>
      <c r="I128" s="22">
        <f t="shared" ref="I128:I130" si="43">I129</f>
        <v>0</v>
      </c>
      <c r="J128" s="22">
        <f t="shared" si="30"/>
        <v>12815</v>
      </c>
    </row>
    <row r="129" spans="2:10" x14ac:dyDescent="0.2">
      <c r="B129" s="30">
        <f t="shared" si="38"/>
        <v>122</v>
      </c>
      <c r="C129" s="3">
        <v>220</v>
      </c>
      <c r="D129" s="3"/>
      <c r="E129" s="3"/>
      <c r="F129" s="3"/>
      <c r="G129" s="3" t="s">
        <v>225</v>
      </c>
      <c r="H129" s="23">
        <f>H130</f>
        <v>12815</v>
      </c>
      <c r="I129" s="23">
        <f t="shared" si="43"/>
        <v>0</v>
      </c>
      <c r="J129" s="23">
        <f t="shared" si="30"/>
        <v>12815</v>
      </c>
    </row>
    <row r="130" spans="2:10" x14ac:dyDescent="0.2">
      <c r="B130" s="30">
        <f t="shared" si="38"/>
        <v>123</v>
      </c>
      <c r="C130" s="4"/>
      <c r="D130" s="4">
        <v>223</v>
      </c>
      <c r="E130" s="4"/>
      <c r="F130" s="4"/>
      <c r="G130" s="4" t="s">
        <v>25</v>
      </c>
      <c r="H130" s="24">
        <f>H131</f>
        <v>12815</v>
      </c>
      <c r="I130" s="24">
        <f t="shared" si="43"/>
        <v>0</v>
      </c>
      <c r="J130" s="24">
        <f t="shared" si="30"/>
        <v>12815</v>
      </c>
    </row>
    <row r="131" spans="2:10" x14ac:dyDescent="0.2">
      <c r="B131" s="30">
        <f t="shared" si="38"/>
        <v>124</v>
      </c>
      <c r="C131" s="5"/>
      <c r="D131" s="5"/>
      <c r="E131" s="5">
        <v>223002</v>
      </c>
      <c r="F131" s="5"/>
      <c r="G131" s="5" t="s">
        <v>69</v>
      </c>
      <c r="H131" s="25">
        <v>12815</v>
      </c>
      <c r="I131" s="25"/>
      <c r="J131" s="25">
        <f t="shared" si="30"/>
        <v>12815</v>
      </c>
    </row>
    <row r="132" spans="2:10" x14ac:dyDescent="0.2">
      <c r="B132" s="30">
        <f t="shared" si="38"/>
        <v>125</v>
      </c>
      <c r="C132" s="8"/>
      <c r="D132" s="8"/>
      <c r="E132" s="8"/>
      <c r="F132" s="8"/>
      <c r="G132" s="8" t="s">
        <v>107</v>
      </c>
      <c r="H132" s="22">
        <f>H133</f>
        <v>6980</v>
      </c>
      <c r="I132" s="22">
        <f t="shared" ref="I132:I134" si="44">I133</f>
        <v>0</v>
      </c>
      <c r="J132" s="22">
        <f t="shared" si="30"/>
        <v>6980</v>
      </c>
    </row>
    <row r="133" spans="2:10" x14ac:dyDescent="0.2">
      <c r="B133" s="30">
        <f t="shared" si="38"/>
        <v>126</v>
      </c>
      <c r="C133" s="3">
        <v>220</v>
      </c>
      <c r="D133" s="3"/>
      <c r="E133" s="3"/>
      <c r="F133" s="3"/>
      <c r="G133" s="3" t="s">
        <v>225</v>
      </c>
      <c r="H133" s="23">
        <f>H134</f>
        <v>6980</v>
      </c>
      <c r="I133" s="23">
        <f t="shared" si="44"/>
        <v>0</v>
      </c>
      <c r="J133" s="23">
        <f t="shared" si="30"/>
        <v>6980</v>
      </c>
    </row>
    <row r="134" spans="2:10" x14ac:dyDescent="0.2">
      <c r="B134" s="30">
        <f t="shared" si="38"/>
        <v>127</v>
      </c>
      <c r="C134" s="4"/>
      <c r="D134" s="4">
        <v>223</v>
      </c>
      <c r="E134" s="4"/>
      <c r="F134" s="4"/>
      <c r="G134" s="4" t="s">
        <v>25</v>
      </c>
      <c r="H134" s="24">
        <f>H135</f>
        <v>6980</v>
      </c>
      <c r="I134" s="24">
        <f t="shared" si="44"/>
        <v>0</v>
      </c>
      <c r="J134" s="24">
        <f t="shared" si="30"/>
        <v>6980</v>
      </c>
    </row>
    <row r="135" spans="2:10" x14ac:dyDescent="0.2">
      <c r="B135" s="30">
        <f t="shared" si="38"/>
        <v>128</v>
      </c>
      <c r="C135" s="5"/>
      <c r="D135" s="5"/>
      <c r="E135" s="5">
        <v>223002</v>
      </c>
      <c r="F135" s="5"/>
      <c r="G135" s="5" t="s">
        <v>69</v>
      </c>
      <c r="H135" s="25">
        <v>6980</v>
      </c>
      <c r="I135" s="25"/>
      <c r="J135" s="25">
        <f t="shared" si="30"/>
        <v>6980</v>
      </c>
    </row>
    <row r="136" spans="2:10" x14ac:dyDescent="0.2">
      <c r="B136" s="30">
        <f t="shared" si="38"/>
        <v>129</v>
      </c>
      <c r="C136" s="8"/>
      <c r="D136" s="8"/>
      <c r="E136" s="8"/>
      <c r="F136" s="8"/>
      <c r="G136" s="8" t="s">
        <v>252</v>
      </c>
      <c r="H136" s="22">
        <f>H137</f>
        <v>10530</v>
      </c>
      <c r="I136" s="22">
        <f t="shared" ref="I136:I137" si="45">I137</f>
        <v>0</v>
      </c>
      <c r="J136" s="22">
        <f t="shared" ref="J136:J199" si="46">H136+I136</f>
        <v>10530</v>
      </c>
    </row>
    <row r="137" spans="2:10" x14ac:dyDescent="0.2">
      <c r="B137" s="30">
        <f t="shared" si="38"/>
        <v>130</v>
      </c>
      <c r="C137" s="3">
        <v>220</v>
      </c>
      <c r="D137" s="3"/>
      <c r="E137" s="3"/>
      <c r="F137" s="3"/>
      <c r="G137" s="3" t="s">
        <v>225</v>
      </c>
      <c r="H137" s="23">
        <f>H138</f>
        <v>10530</v>
      </c>
      <c r="I137" s="23">
        <f t="shared" si="45"/>
        <v>0</v>
      </c>
      <c r="J137" s="23">
        <f t="shared" si="46"/>
        <v>10530</v>
      </c>
    </row>
    <row r="138" spans="2:10" x14ac:dyDescent="0.2">
      <c r="B138" s="30">
        <f t="shared" si="38"/>
        <v>131</v>
      </c>
      <c r="C138" s="4"/>
      <c r="D138" s="4">
        <v>223</v>
      </c>
      <c r="E138" s="4"/>
      <c r="F138" s="4"/>
      <c r="G138" s="4" t="s">
        <v>25</v>
      </c>
      <c r="H138" s="24">
        <f>SUM(H139:H139)</f>
        <v>10530</v>
      </c>
      <c r="I138" s="24">
        <f t="shared" ref="I138" si="47">SUM(I139:I139)</f>
        <v>0</v>
      </c>
      <c r="J138" s="24">
        <f t="shared" si="46"/>
        <v>10530</v>
      </c>
    </row>
    <row r="139" spans="2:10" x14ac:dyDescent="0.2">
      <c r="B139" s="30">
        <f t="shared" si="38"/>
        <v>132</v>
      </c>
      <c r="C139" s="5"/>
      <c r="D139" s="5"/>
      <c r="E139" s="5">
        <v>223002</v>
      </c>
      <c r="F139" s="5"/>
      <c r="G139" s="5" t="s">
        <v>69</v>
      </c>
      <c r="H139" s="25">
        <v>10530</v>
      </c>
      <c r="I139" s="25"/>
      <c r="J139" s="25">
        <f t="shared" si="46"/>
        <v>10530</v>
      </c>
    </row>
    <row r="140" spans="2:10" x14ac:dyDescent="0.2">
      <c r="B140" s="30">
        <f t="shared" si="38"/>
        <v>133</v>
      </c>
      <c r="C140" s="8"/>
      <c r="D140" s="8"/>
      <c r="E140" s="8"/>
      <c r="F140" s="8"/>
      <c r="G140" s="8" t="s">
        <v>66</v>
      </c>
      <c r="H140" s="22">
        <f>H141</f>
        <v>12390</v>
      </c>
      <c r="I140" s="22">
        <f t="shared" ref="I140:I142" si="48">I141</f>
        <v>0</v>
      </c>
      <c r="J140" s="22">
        <f t="shared" si="46"/>
        <v>12390</v>
      </c>
    </row>
    <row r="141" spans="2:10" x14ac:dyDescent="0.2">
      <c r="B141" s="30">
        <f t="shared" si="38"/>
        <v>134</v>
      </c>
      <c r="C141" s="3">
        <v>220</v>
      </c>
      <c r="D141" s="3"/>
      <c r="E141" s="3"/>
      <c r="F141" s="3"/>
      <c r="G141" s="3" t="s">
        <v>225</v>
      </c>
      <c r="H141" s="23">
        <f>H142</f>
        <v>12390</v>
      </c>
      <c r="I141" s="23">
        <f t="shared" si="48"/>
        <v>0</v>
      </c>
      <c r="J141" s="23">
        <f t="shared" si="46"/>
        <v>12390</v>
      </c>
    </row>
    <row r="142" spans="2:10" x14ac:dyDescent="0.2">
      <c r="B142" s="30">
        <f t="shared" si="38"/>
        <v>135</v>
      </c>
      <c r="C142" s="4"/>
      <c r="D142" s="4">
        <v>223</v>
      </c>
      <c r="E142" s="4"/>
      <c r="F142" s="4"/>
      <c r="G142" s="4" t="s">
        <v>25</v>
      </c>
      <c r="H142" s="24">
        <f>H143</f>
        <v>12390</v>
      </c>
      <c r="I142" s="24">
        <f t="shared" si="48"/>
        <v>0</v>
      </c>
      <c r="J142" s="24">
        <f t="shared" si="46"/>
        <v>12390</v>
      </c>
    </row>
    <row r="143" spans="2:10" x14ac:dyDescent="0.2">
      <c r="B143" s="30">
        <f t="shared" ref="B143:B204" si="49">B142+1</f>
        <v>136</v>
      </c>
      <c r="C143" s="5"/>
      <c r="D143" s="5"/>
      <c r="E143" s="5">
        <v>223002</v>
      </c>
      <c r="F143" s="5"/>
      <c r="G143" s="5" t="s">
        <v>69</v>
      </c>
      <c r="H143" s="25">
        <v>12390</v>
      </c>
      <c r="I143" s="25"/>
      <c r="J143" s="25">
        <f t="shared" si="46"/>
        <v>12390</v>
      </c>
    </row>
    <row r="144" spans="2:10" x14ac:dyDescent="0.2">
      <c r="B144" s="30">
        <f t="shared" si="49"/>
        <v>137</v>
      </c>
      <c r="C144" s="8"/>
      <c r="D144" s="8"/>
      <c r="E144" s="8"/>
      <c r="F144" s="8"/>
      <c r="G144" s="8" t="s">
        <v>67</v>
      </c>
      <c r="H144" s="22">
        <f>H145</f>
        <v>6550</v>
      </c>
      <c r="I144" s="22">
        <f t="shared" ref="I144:I146" si="50">I145</f>
        <v>0</v>
      </c>
      <c r="J144" s="22">
        <f t="shared" si="46"/>
        <v>6550</v>
      </c>
    </row>
    <row r="145" spans="2:10" x14ac:dyDescent="0.2">
      <c r="B145" s="30">
        <f t="shared" si="49"/>
        <v>138</v>
      </c>
      <c r="C145" s="3">
        <v>220</v>
      </c>
      <c r="D145" s="3"/>
      <c r="E145" s="3"/>
      <c r="F145" s="3"/>
      <c r="G145" s="3" t="s">
        <v>225</v>
      </c>
      <c r="H145" s="23">
        <f>H146</f>
        <v>6550</v>
      </c>
      <c r="I145" s="23">
        <f t="shared" si="50"/>
        <v>0</v>
      </c>
      <c r="J145" s="23">
        <f t="shared" si="46"/>
        <v>6550</v>
      </c>
    </row>
    <row r="146" spans="2:10" x14ac:dyDescent="0.2">
      <c r="B146" s="30">
        <f t="shared" si="49"/>
        <v>139</v>
      </c>
      <c r="C146" s="4"/>
      <c r="D146" s="4">
        <v>223</v>
      </c>
      <c r="E146" s="4"/>
      <c r="F146" s="4"/>
      <c r="G146" s="4" t="s">
        <v>25</v>
      </c>
      <c r="H146" s="24">
        <f>H147</f>
        <v>6550</v>
      </c>
      <c r="I146" s="24">
        <f t="shared" si="50"/>
        <v>0</v>
      </c>
      <c r="J146" s="24">
        <f t="shared" si="46"/>
        <v>6550</v>
      </c>
    </row>
    <row r="147" spans="2:10" ht="13.5" customHeight="1" x14ac:dyDescent="0.2">
      <c r="B147" s="30">
        <f t="shared" si="49"/>
        <v>140</v>
      </c>
      <c r="C147" s="5"/>
      <c r="D147" s="5"/>
      <c r="E147" s="5">
        <v>223002</v>
      </c>
      <c r="F147" s="5"/>
      <c r="G147" s="5" t="s">
        <v>69</v>
      </c>
      <c r="H147" s="25">
        <v>6550</v>
      </c>
      <c r="I147" s="25"/>
      <c r="J147" s="25">
        <f t="shared" si="46"/>
        <v>6550</v>
      </c>
    </row>
    <row r="148" spans="2:10" x14ac:dyDescent="0.2">
      <c r="B148" s="30">
        <f t="shared" si="49"/>
        <v>141</v>
      </c>
      <c r="C148" s="8"/>
      <c r="D148" s="8"/>
      <c r="E148" s="8"/>
      <c r="F148" s="8"/>
      <c r="G148" s="8" t="s">
        <v>98</v>
      </c>
      <c r="H148" s="22">
        <f>H149</f>
        <v>4700</v>
      </c>
      <c r="I148" s="22">
        <f t="shared" ref="I148:I150" si="51">I149</f>
        <v>0</v>
      </c>
      <c r="J148" s="22">
        <f t="shared" si="46"/>
        <v>4700</v>
      </c>
    </row>
    <row r="149" spans="2:10" x14ac:dyDescent="0.2">
      <c r="B149" s="30">
        <f t="shared" si="49"/>
        <v>142</v>
      </c>
      <c r="C149" s="3">
        <v>220</v>
      </c>
      <c r="D149" s="3"/>
      <c r="E149" s="3"/>
      <c r="F149" s="3"/>
      <c r="G149" s="3" t="s">
        <v>225</v>
      </c>
      <c r="H149" s="23">
        <f>H150</f>
        <v>4700</v>
      </c>
      <c r="I149" s="23">
        <f t="shared" si="51"/>
        <v>0</v>
      </c>
      <c r="J149" s="23">
        <f t="shared" si="46"/>
        <v>4700</v>
      </c>
    </row>
    <row r="150" spans="2:10" x14ac:dyDescent="0.2">
      <c r="B150" s="30">
        <f t="shared" si="49"/>
        <v>143</v>
      </c>
      <c r="C150" s="4"/>
      <c r="D150" s="4">
        <v>223</v>
      </c>
      <c r="E150" s="4"/>
      <c r="F150" s="4"/>
      <c r="G150" s="4" t="s">
        <v>25</v>
      </c>
      <c r="H150" s="24">
        <f>H151</f>
        <v>4700</v>
      </c>
      <c r="I150" s="24">
        <f t="shared" si="51"/>
        <v>0</v>
      </c>
      <c r="J150" s="24">
        <f t="shared" si="46"/>
        <v>4700</v>
      </c>
    </row>
    <row r="151" spans="2:10" x14ac:dyDescent="0.2">
      <c r="B151" s="30">
        <f t="shared" si="49"/>
        <v>144</v>
      </c>
      <c r="C151" s="5"/>
      <c r="D151" s="5"/>
      <c r="E151" s="5">
        <v>223002</v>
      </c>
      <c r="F151" s="5"/>
      <c r="G151" s="5" t="s">
        <v>69</v>
      </c>
      <c r="H151" s="25">
        <v>4700</v>
      </c>
      <c r="I151" s="25"/>
      <c r="J151" s="25">
        <f t="shared" si="46"/>
        <v>4700</v>
      </c>
    </row>
    <row r="152" spans="2:10" x14ac:dyDescent="0.2">
      <c r="B152" s="30">
        <f t="shared" si="49"/>
        <v>145</v>
      </c>
      <c r="C152" s="8"/>
      <c r="D152" s="8"/>
      <c r="E152" s="8"/>
      <c r="F152" s="8"/>
      <c r="G152" s="8" t="s">
        <v>210</v>
      </c>
      <c r="H152" s="22">
        <f>H153</f>
        <v>3410</v>
      </c>
      <c r="I152" s="22">
        <f t="shared" ref="I152:I154" si="52">I153</f>
        <v>0</v>
      </c>
      <c r="J152" s="22">
        <f t="shared" si="46"/>
        <v>3410</v>
      </c>
    </row>
    <row r="153" spans="2:10" x14ac:dyDescent="0.2">
      <c r="B153" s="30">
        <f t="shared" si="49"/>
        <v>146</v>
      </c>
      <c r="C153" s="3">
        <v>220</v>
      </c>
      <c r="D153" s="3"/>
      <c r="E153" s="3"/>
      <c r="F153" s="3"/>
      <c r="G153" s="3" t="s">
        <v>225</v>
      </c>
      <c r="H153" s="23">
        <f>H154</f>
        <v>3410</v>
      </c>
      <c r="I153" s="23">
        <f t="shared" si="52"/>
        <v>0</v>
      </c>
      <c r="J153" s="23">
        <f t="shared" si="46"/>
        <v>3410</v>
      </c>
    </row>
    <row r="154" spans="2:10" x14ac:dyDescent="0.2">
      <c r="B154" s="30">
        <f t="shared" si="49"/>
        <v>147</v>
      </c>
      <c r="C154" s="4"/>
      <c r="D154" s="4">
        <v>223</v>
      </c>
      <c r="E154" s="4"/>
      <c r="F154" s="4"/>
      <c r="G154" s="4" t="s">
        <v>25</v>
      </c>
      <c r="H154" s="24">
        <f>H155</f>
        <v>3410</v>
      </c>
      <c r="I154" s="24">
        <f t="shared" si="52"/>
        <v>0</v>
      </c>
      <c r="J154" s="24">
        <f t="shared" si="46"/>
        <v>3410</v>
      </c>
    </row>
    <row r="155" spans="2:10" x14ac:dyDescent="0.2">
      <c r="B155" s="30">
        <f t="shared" si="49"/>
        <v>148</v>
      </c>
      <c r="C155" s="5"/>
      <c r="D155" s="5"/>
      <c r="E155" s="5">
        <v>223002</v>
      </c>
      <c r="F155" s="5"/>
      <c r="G155" s="5" t="s">
        <v>69</v>
      </c>
      <c r="H155" s="25">
        <v>3410</v>
      </c>
      <c r="I155" s="25"/>
      <c r="J155" s="25">
        <f t="shared" si="46"/>
        <v>3410</v>
      </c>
    </row>
    <row r="156" spans="2:10" x14ac:dyDescent="0.2">
      <c r="B156" s="30">
        <f t="shared" si="49"/>
        <v>149</v>
      </c>
      <c r="C156" s="8"/>
      <c r="D156" s="8"/>
      <c r="E156" s="8"/>
      <c r="F156" s="8"/>
      <c r="G156" s="8" t="s">
        <v>68</v>
      </c>
      <c r="H156" s="22">
        <f>H157</f>
        <v>2420</v>
      </c>
      <c r="I156" s="22">
        <f t="shared" ref="I156:I158" si="53">I157</f>
        <v>0</v>
      </c>
      <c r="J156" s="22">
        <f t="shared" si="46"/>
        <v>2420</v>
      </c>
    </row>
    <row r="157" spans="2:10" x14ac:dyDescent="0.2">
      <c r="B157" s="30">
        <f t="shared" si="49"/>
        <v>150</v>
      </c>
      <c r="C157" s="3">
        <v>220</v>
      </c>
      <c r="D157" s="3"/>
      <c r="E157" s="3"/>
      <c r="F157" s="3"/>
      <c r="G157" s="3" t="s">
        <v>225</v>
      </c>
      <c r="H157" s="23">
        <f>H158</f>
        <v>2420</v>
      </c>
      <c r="I157" s="23">
        <f t="shared" si="53"/>
        <v>0</v>
      </c>
      <c r="J157" s="23">
        <f t="shared" si="46"/>
        <v>2420</v>
      </c>
    </row>
    <row r="158" spans="2:10" x14ac:dyDescent="0.2">
      <c r="B158" s="30">
        <f t="shared" si="49"/>
        <v>151</v>
      </c>
      <c r="C158" s="4"/>
      <c r="D158" s="4">
        <v>223</v>
      </c>
      <c r="E158" s="4"/>
      <c r="F158" s="4"/>
      <c r="G158" s="4" t="s">
        <v>25</v>
      </c>
      <c r="H158" s="24">
        <f>H159</f>
        <v>2420</v>
      </c>
      <c r="I158" s="24">
        <f t="shared" si="53"/>
        <v>0</v>
      </c>
      <c r="J158" s="24">
        <f t="shared" si="46"/>
        <v>2420</v>
      </c>
    </row>
    <row r="159" spans="2:10" x14ac:dyDescent="0.2">
      <c r="B159" s="30">
        <f t="shared" si="49"/>
        <v>152</v>
      </c>
      <c r="C159" s="5"/>
      <c r="D159" s="5"/>
      <c r="E159" s="5">
        <v>223002</v>
      </c>
      <c r="F159" s="5"/>
      <c r="G159" s="5" t="s">
        <v>69</v>
      </c>
      <c r="H159" s="25">
        <v>2420</v>
      </c>
      <c r="I159" s="25"/>
      <c r="J159" s="25">
        <f t="shared" si="46"/>
        <v>2420</v>
      </c>
    </row>
    <row r="160" spans="2:10" x14ac:dyDescent="0.2">
      <c r="B160" s="30">
        <f t="shared" si="49"/>
        <v>153</v>
      </c>
      <c r="C160" s="8"/>
      <c r="D160" s="8"/>
      <c r="E160" s="8"/>
      <c r="F160" s="8"/>
      <c r="G160" s="8" t="s">
        <v>110</v>
      </c>
      <c r="H160" s="22">
        <f>H161</f>
        <v>14950</v>
      </c>
      <c r="I160" s="22">
        <f t="shared" ref="I160:I162" si="54">I161</f>
        <v>0</v>
      </c>
      <c r="J160" s="22">
        <f t="shared" si="46"/>
        <v>14950</v>
      </c>
    </row>
    <row r="161" spans="2:10" x14ac:dyDescent="0.2">
      <c r="B161" s="30">
        <f t="shared" si="49"/>
        <v>154</v>
      </c>
      <c r="C161" s="3">
        <v>220</v>
      </c>
      <c r="D161" s="3"/>
      <c r="E161" s="3"/>
      <c r="F161" s="3"/>
      <c r="G161" s="3" t="s">
        <v>225</v>
      </c>
      <c r="H161" s="23">
        <f>H162</f>
        <v>14950</v>
      </c>
      <c r="I161" s="23">
        <f t="shared" si="54"/>
        <v>0</v>
      </c>
      <c r="J161" s="23">
        <f t="shared" si="46"/>
        <v>14950</v>
      </c>
    </row>
    <row r="162" spans="2:10" x14ac:dyDescent="0.2">
      <c r="B162" s="30">
        <f t="shared" si="49"/>
        <v>155</v>
      </c>
      <c r="C162" s="4"/>
      <c r="D162" s="4">
        <v>223</v>
      </c>
      <c r="E162" s="4"/>
      <c r="F162" s="4"/>
      <c r="G162" s="4" t="s">
        <v>25</v>
      </c>
      <c r="H162" s="24">
        <f>H163</f>
        <v>14950</v>
      </c>
      <c r="I162" s="24">
        <f t="shared" si="54"/>
        <v>0</v>
      </c>
      <c r="J162" s="24">
        <f t="shared" si="46"/>
        <v>14950</v>
      </c>
    </row>
    <row r="163" spans="2:10" x14ac:dyDescent="0.2">
      <c r="B163" s="30">
        <f t="shared" si="49"/>
        <v>156</v>
      </c>
      <c r="C163" s="5"/>
      <c r="D163" s="5"/>
      <c r="E163" s="5">
        <v>223002</v>
      </c>
      <c r="F163" s="5"/>
      <c r="G163" s="5" t="s">
        <v>69</v>
      </c>
      <c r="H163" s="25">
        <v>14950</v>
      </c>
      <c r="I163" s="25"/>
      <c r="J163" s="25">
        <f t="shared" si="46"/>
        <v>14950</v>
      </c>
    </row>
    <row r="164" spans="2:10" x14ac:dyDescent="0.2">
      <c r="B164" s="30">
        <f t="shared" si="49"/>
        <v>157</v>
      </c>
      <c r="C164" s="8"/>
      <c r="D164" s="8"/>
      <c r="E164" s="8"/>
      <c r="F164" s="8"/>
      <c r="G164" s="8" t="s">
        <v>94</v>
      </c>
      <c r="H164" s="22">
        <f>H165</f>
        <v>1060</v>
      </c>
      <c r="I164" s="22">
        <f t="shared" ref="I164:I166" si="55">I165</f>
        <v>0</v>
      </c>
      <c r="J164" s="22">
        <f t="shared" si="46"/>
        <v>1060</v>
      </c>
    </row>
    <row r="165" spans="2:10" x14ac:dyDescent="0.2">
      <c r="B165" s="30">
        <f t="shared" si="49"/>
        <v>158</v>
      </c>
      <c r="C165" s="3">
        <v>220</v>
      </c>
      <c r="D165" s="3"/>
      <c r="E165" s="3"/>
      <c r="F165" s="3"/>
      <c r="G165" s="3" t="s">
        <v>225</v>
      </c>
      <c r="H165" s="23">
        <f>H166</f>
        <v>1060</v>
      </c>
      <c r="I165" s="23">
        <f t="shared" si="55"/>
        <v>0</v>
      </c>
      <c r="J165" s="23">
        <f t="shared" si="46"/>
        <v>1060</v>
      </c>
    </row>
    <row r="166" spans="2:10" x14ac:dyDescent="0.2">
      <c r="B166" s="30">
        <f t="shared" si="49"/>
        <v>159</v>
      </c>
      <c r="C166" s="4"/>
      <c r="D166" s="4">
        <v>223</v>
      </c>
      <c r="E166" s="4"/>
      <c r="F166" s="4"/>
      <c r="G166" s="4" t="s">
        <v>25</v>
      </c>
      <c r="H166" s="24">
        <f>H167</f>
        <v>1060</v>
      </c>
      <c r="I166" s="24">
        <f t="shared" si="55"/>
        <v>0</v>
      </c>
      <c r="J166" s="24">
        <f t="shared" si="46"/>
        <v>1060</v>
      </c>
    </row>
    <row r="167" spans="2:10" ht="13.5" thickBot="1" x14ac:dyDescent="0.25">
      <c r="B167" s="30">
        <f t="shared" si="49"/>
        <v>160</v>
      </c>
      <c r="C167" s="5"/>
      <c r="D167" s="5"/>
      <c r="E167" s="5">
        <v>223002</v>
      </c>
      <c r="F167" s="5"/>
      <c r="G167" s="5" t="s">
        <v>69</v>
      </c>
      <c r="H167" s="25">
        <v>1060</v>
      </c>
      <c r="I167" s="25"/>
      <c r="J167" s="25">
        <f t="shared" si="46"/>
        <v>1060</v>
      </c>
    </row>
    <row r="168" spans="2:10" ht="15.75" thickBot="1" x14ac:dyDescent="0.3">
      <c r="B168" s="30">
        <f t="shared" si="49"/>
        <v>161</v>
      </c>
      <c r="C168" s="15">
        <v>5</v>
      </c>
      <c r="D168" s="15"/>
      <c r="E168" s="15"/>
      <c r="F168" s="15"/>
      <c r="G168" s="15" t="s">
        <v>267</v>
      </c>
      <c r="H168" s="21">
        <f>H169+H172+H178+H182+H189+H197+H201+H205+H209+H213+H217</f>
        <v>706000</v>
      </c>
      <c r="I168" s="21">
        <f t="shared" ref="I168" si="56">I169+I172+I178+I182+I189+I197+I201+I205+I209+I213+I217</f>
        <v>0</v>
      </c>
      <c r="J168" s="21">
        <f t="shared" si="46"/>
        <v>706000</v>
      </c>
    </row>
    <row r="169" spans="2:10" x14ac:dyDescent="0.2">
      <c r="B169" s="30">
        <f t="shared" si="49"/>
        <v>162</v>
      </c>
      <c r="C169" s="3">
        <v>220</v>
      </c>
      <c r="D169" s="3"/>
      <c r="E169" s="3"/>
      <c r="F169" s="3"/>
      <c r="G169" s="3" t="s">
        <v>225</v>
      </c>
      <c r="H169" s="23">
        <f>H170</f>
        <v>6600</v>
      </c>
      <c r="I169" s="23">
        <f t="shared" ref="I169:I170" si="57">I170</f>
        <v>0</v>
      </c>
      <c r="J169" s="23">
        <f t="shared" si="46"/>
        <v>6600</v>
      </c>
    </row>
    <row r="170" spans="2:10" x14ac:dyDescent="0.2">
      <c r="B170" s="30">
        <f t="shared" si="49"/>
        <v>163</v>
      </c>
      <c r="C170" s="4"/>
      <c r="D170" s="4">
        <v>223</v>
      </c>
      <c r="E170" s="4"/>
      <c r="F170" s="4"/>
      <c r="G170" s="4" t="s">
        <v>25</v>
      </c>
      <c r="H170" s="24">
        <f>H171</f>
        <v>6600</v>
      </c>
      <c r="I170" s="24">
        <f t="shared" si="57"/>
        <v>0</v>
      </c>
      <c r="J170" s="24">
        <f t="shared" si="46"/>
        <v>6600</v>
      </c>
    </row>
    <row r="171" spans="2:10" x14ac:dyDescent="0.2">
      <c r="B171" s="30">
        <f t="shared" si="49"/>
        <v>164</v>
      </c>
      <c r="C171" s="90"/>
      <c r="D171" s="90"/>
      <c r="E171" s="5">
        <v>223003</v>
      </c>
      <c r="F171" s="5"/>
      <c r="G171" s="5" t="s">
        <v>402</v>
      </c>
      <c r="H171" s="25">
        <v>6600</v>
      </c>
      <c r="I171" s="25"/>
      <c r="J171" s="25">
        <f t="shared" si="46"/>
        <v>6600</v>
      </c>
    </row>
    <row r="172" spans="2:10" x14ac:dyDescent="0.2">
      <c r="B172" s="30">
        <f t="shared" si="49"/>
        <v>165</v>
      </c>
      <c r="C172" s="8"/>
      <c r="D172" s="8"/>
      <c r="E172" s="8"/>
      <c r="F172" s="8"/>
      <c r="G172" s="8" t="s">
        <v>270</v>
      </c>
      <c r="H172" s="22">
        <f>H173</f>
        <v>119000</v>
      </c>
      <c r="I172" s="22">
        <f t="shared" ref="I172:I173" si="58">I173</f>
        <v>0</v>
      </c>
      <c r="J172" s="22">
        <f t="shared" si="46"/>
        <v>119000</v>
      </c>
    </row>
    <row r="173" spans="2:10" x14ac:dyDescent="0.2">
      <c r="B173" s="30">
        <f t="shared" si="49"/>
        <v>166</v>
      </c>
      <c r="C173" s="3">
        <v>220</v>
      </c>
      <c r="D173" s="3"/>
      <c r="E173" s="3"/>
      <c r="F173" s="3"/>
      <c r="G173" s="3" t="s">
        <v>225</v>
      </c>
      <c r="H173" s="23">
        <f>H174</f>
        <v>119000</v>
      </c>
      <c r="I173" s="23">
        <f t="shared" si="58"/>
        <v>0</v>
      </c>
      <c r="J173" s="23">
        <f t="shared" si="46"/>
        <v>119000</v>
      </c>
    </row>
    <row r="174" spans="2:10" x14ac:dyDescent="0.2">
      <c r="B174" s="30">
        <f t="shared" si="49"/>
        <v>167</v>
      </c>
      <c r="C174" s="4"/>
      <c r="D174" s="4">
        <v>223</v>
      </c>
      <c r="E174" s="4"/>
      <c r="F174" s="4"/>
      <c r="G174" s="4" t="s">
        <v>25</v>
      </c>
      <c r="H174" s="24">
        <f>SUM(H175:H177)</f>
        <v>119000</v>
      </c>
      <c r="I174" s="24">
        <f t="shared" ref="I174" si="59">SUM(I175:I177)</f>
        <v>0</v>
      </c>
      <c r="J174" s="24">
        <f t="shared" si="46"/>
        <v>119000</v>
      </c>
    </row>
    <row r="175" spans="2:10" x14ac:dyDescent="0.2">
      <c r="B175" s="30">
        <f t="shared" si="49"/>
        <v>168</v>
      </c>
      <c r="C175" s="5"/>
      <c r="D175" s="5"/>
      <c r="E175" s="5">
        <v>223002</v>
      </c>
      <c r="F175" s="5"/>
      <c r="G175" s="5" t="s">
        <v>69</v>
      </c>
      <c r="H175" s="25">
        <v>109000</v>
      </c>
      <c r="I175" s="25"/>
      <c r="J175" s="25">
        <f t="shared" si="46"/>
        <v>109000</v>
      </c>
    </row>
    <row r="176" spans="2:10" x14ac:dyDescent="0.2">
      <c r="B176" s="30">
        <f t="shared" si="49"/>
        <v>169</v>
      </c>
      <c r="C176" s="5"/>
      <c r="D176" s="5"/>
      <c r="E176" s="5">
        <v>223003</v>
      </c>
      <c r="F176" s="5"/>
      <c r="G176" s="5" t="s">
        <v>70</v>
      </c>
      <c r="H176" s="25">
        <v>9000</v>
      </c>
      <c r="I176" s="25"/>
      <c r="J176" s="25">
        <f t="shared" si="46"/>
        <v>9000</v>
      </c>
    </row>
    <row r="177" spans="2:10" x14ac:dyDescent="0.2">
      <c r="B177" s="30">
        <f t="shared" si="49"/>
        <v>170</v>
      </c>
      <c r="C177" s="5"/>
      <c r="D177" s="5"/>
      <c r="E177" s="5">
        <v>223003</v>
      </c>
      <c r="F177" s="5"/>
      <c r="G177" s="5" t="s">
        <v>403</v>
      </c>
      <c r="H177" s="25">
        <v>1000</v>
      </c>
      <c r="I177" s="25"/>
      <c r="J177" s="25">
        <f t="shared" si="46"/>
        <v>1000</v>
      </c>
    </row>
    <row r="178" spans="2:10" x14ac:dyDescent="0.2">
      <c r="B178" s="30">
        <f t="shared" si="49"/>
        <v>171</v>
      </c>
      <c r="C178" s="8"/>
      <c r="D178" s="8"/>
      <c r="E178" s="8"/>
      <c r="F178" s="8"/>
      <c r="G178" s="8" t="s">
        <v>269</v>
      </c>
      <c r="H178" s="22">
        <f>H179</f>
        <v>2000</v>
      </c>
      <c r="I178" s="22">
        <f t="shared" ref="I178:I180" si="60">I179</f>
        <v>0</v>
      </c>
      <c r="J178" s="22">
        <f t="shared" si="46"/>
        <v>2000</v>
      </c>
    </row>
    <row r="179" spans="2:10" x14ac:dyDescent="0.2">
      <c r="B179" s="30">
        <f t="shared" si="49"/>
        <v>172</v>
      </c>
      <c r="C179" s="3">
        <v>220</v>
      </c>
      <c r="D179" s="3"/>
      <c r="E179" s="3"/>
      <c r="F179" s="3"/>
      <c r="G179" s="3" t="s">
        <v>225</v>
      </c>
      <c r="H179" s="23">
        <f>H180</f>
        <v>2000</v>
      </c>
      <c r="I179" s="23">
        <f t="shared" si="60"/>
        <v>0</v>
      </c>
      <c r="J179" s="23">
        <f t="shared" si="46"/>
        <v>2000</v>
      </c>
    </row>
    <row r="180" spans="2:10" x14ac:dyDescent="0.2">
      <c r="B180" s="30">
        <f t="shared" si="49"/>
        <v>173</v>
      </c>
      <c r="C180" s="4"/>
      <c r="D180" s="4">
        <v>223</v>
      </c>
      <c r="E180" s="4"/>
      <c r="F180" s="4"/>
      <c r="G180" s="4" t="s">
        <v>25</v>
      </c>
      <c r="H180" s="24">
        <f>H181</f>
        <v>2000</v>
      </c>
      <c r="I180" s="24">
        <f t="shared" si="60"/>
        <v>0</v>
      </c>
      <c r="J180" s="24">
        <f t="shared" si="46"/>
        <v>2000</v>
      </c>
    </row>
    <row r="181" spans="2:10" x14ac:dyDescent="0.2">
      <c r="B181" s="30">
        <f t="shared" si="49"/>
        <v>174</v>
      </c>
      <c r="C181" s="5"/>
      <c r="D181" s="5"/>
      <c r="E181" s="5">
        <v>223001</v>
      </c>
      <c r="F181" s="5"/>
      <c r="G181" s="5" t="s">
        <v>26</v>
      </c>
      <c r="H181" s="25">
        <v>2000</v>
      </c>
      <c r="I181" s="25"/>
      <c r="J181" s="25">
        <f t="shared" si="46"/>
        <v>2000</v>
      </c>
    </row>
    <row r="182" spans="2:10" x14ac:dyDescent="0.2">
      <c r="B182" s="30">
        <f t="shared" si="49"/>
        <v>175</v>
      </c>
      <c r="C182" s="8"/>
      <c r="D182" s="8"/>
      <c r="E182" s="8"/>
      <c r="F182" s="8"/>
      <c r="G182" s="8" t="s">
        <v>404</v>
      </c>
      <c r="H182" s="22">
        <f>H183+H186</f>
        <v>5800</v>
      </c>
      <c r="I182" s="22">
        <f t="shared" ref="I182" si="61">I183+I186</f>
        <v>0</v>
      </c>
      <c r="J182" s="22">
        <f t="shared" si="46"/>
        <v>5800</v>
      </c>
    </row>
    <row r="183" spans="2:10" x14ac:dyDescent="0.2">
      <c r="B183" s="30">
        <f t="shared" si="49"/>
        <v>176</v>
      </c>
      <c r="C183" s="3">
        <v>210</v>
      </c>
      <c r="D183" s="3"/>
      <c r="E183" s="3"/>
      <c r="F183" s="3"/>
      <c r="G183" s="3" t="s">
        <v>21</v>
      </c>
      <c r="H183" s="23">
        <f>H184</f>
        <v>3600</v>
      </c>
      <c r="I183" s="23">
        <f t="shared" ref="I183:I184" si="62">I184</f>
        <v>0</v>
      </c>
      <c r="J183" s="23">
        <f t="shared" si="46"/>
        <v>3600</v>
      </c>
    </row>
    <row r="184" spans="2:10" x14ac:dyDescent="0.2">
      <c r="B184" s="30">
        <f t="shared" si="49"/>
        <v>177</v>
      </c>
      <c r="C184" s="4"/>
      <c r="D184" s="4">
        <v>212</v>
      </c>
      <c r="E184" s="4"/>
      <c r="F184" s="4"/>
      <c r="G184" s="4" t="s">
        <v>22</v>
      </c>
      <c r="H184" s="24">
        <f>H185</f>
        <v>3600</v>
      </c>
      <c r="I184" s="24">
        <f t="shared" si="62"/>
        <v>0</v>
      </c>
      <c r="J184" s="24">
        <f t="shared" si="46"/>
        <v>3600</v>
      </c>
    </row>
    <row r="185" spans="2:10" x14ac:dyDescent="0.2">
      <c r="B185" s="30">
        <f t="shared" si="49"/>
        <v>178</v>
      </c>
      <c r="C185" s="5"/>
      <c r="D185" s="5"/>
      <c r="E185" s="5">
        <v>212003</v>
      </c>
      <c r="F185" s="5"/>
      <c r="G185" s="5" t="s">
        <v>23</v>
      </c>
      <c r="H185" s="25">
        <v>3600</v>
      </c>
      <c r="I185" s="25"/>
      <c r="J185" s="25">
        <f t="shared" si="46"/>
        <v>3600</v>
      </c>
    </row>
    <row r="186" spans="2:10" x14ac:dyDescent="0.2">
      <c r="B186" s="30">
        <f t="shared" si="49"/>
        <v>179</v>
      </c>
      <c r="C186" s="3">
        <v>220</v>
      </c>
      <c r="D186" s="3"/>
      <c r="E186" s="3"/>
      <c r="F186" s="3"/>
      <c r="G186" s="3" t="s">
        <v>225</v>
      </c>
      <c r="H186" s="23">
        <f>H187</f>
        <v>2200</v>
      </c>
      <c r="I186" s="23">
        <f t="shared" ref="I186:I187" si="63">I187</f>
        <v>0</v>
      </c>
      <c r="J186" s="23">
        <f t="shared" si="46"/>
        <v>2200</v>
      </c>
    </row>
    <row r="187" spans="2:10" x14ac:dyDescent="0.2">
      <c r="B187" s="30">
        <f t="shared" si="49"/>
        <v>180</v>
      </c>
      <c r="C187" s="4"/>
      <c r="D187" s="4">
        <v>223</v>
      </c>
      <c r="E187" s="4"/>
      <c r="F187" s="4"/>
      <c r="G187" s="4" t="s">
        <v>25</v>
      </c>
      <c r="H187" s="24">
        <f>H188</f>
        <v>2200</v>
      </c>
      <c r="I187" s="24">
        <f t="shared" si="63"/>
        <v>0</v>
      </c>
      <c r="J187" s="24">
        <f t="shared" si="46"/>
        <v>2200</v>
      </c>
    </row>
    <row r="188" spans="2:10" x14ac:dyDescent="0.2">
      <c r="B188" s="30">
        <f t="shared" si="49"/>
        <v>181</v>
      </c>
      <c r="C188" s="5"/>
      <c r="D188" s="5"/>
      <c r="E188" s="5">
        <v>223001</v>
      </c>
      <c r="F188" s="5"/>
      <c r="G188" s="5" t="s">
        <v>26</v>
      </c>
      <c r="H188" s="25">
        <v>2200</v>
      </c>
      <c r="I188" s="25"/>
      <c r="J188" s="25">
        <f t="shared" si="46"/>
        <v>2200</v>
      </c>
    </row>
    <row r="189" spans="2:10" x14ac:dyDescent="0.2">
      <c r="B189" s="30">
        <f t="shared" si="49"/>
        <v>182</v>
      </c>
      <c r="C189" s="8"/>
      <c r="D189" s="8"/>
      <c r="E189" s="8"/>
      <c r="F189" s="8"/>
      <c r="G189" s="8" t="s">
        <v>248</v>
      </c>
      <c r="H189" s="22">
        <f>H190+H193</f>
        <v>130100</v>
      </c>
      <c r="I189" s="22">
        <f t="shared" ref="I189" si="64">I190+I193</f>
        <v>0</v>
      </c>
      <c r="J189" s="22">
        <f t="shared" si="46"/>
        <v>130100</v>
      </c>
    </row>
    <row r="190" spans="2:10" x14ac:dyDescent="0.2">
      <c r="B190" s="30">
        <f t="shared" si="49"/>
        <v>183</v>
      </c>
      <c r="C190" s="3">
        <v>210</v>
      </c>
      <c r="D190" s="3"/>
      <c r="E190" s="3"/>
      <c r="F190" s="3"/>
      <c r="G190" s="3" t="s">
        <v>21</v>
      </c>
      <c r="H190" s="23">
        <f>H191</f>
        <v>1000</v>
      </c>
      <c r="I190" s="23">
        <f t="shared" ref="I190:I191" si="65">I191</f>
        <v>0</v>
      </c>
      <c r="J190" s="23">
        <f t="shared" si="46"/>
        <v>1000</v>
      </c>
    </row>
    <row r="191" spans="2:10" x14ac:dyDescent="0.2">
      <c r="B191" s="30">
        <f t="shared" si="49"/>
        <v>184</v>
      </c>
      <c r="C191" s="4"/>
      <c r="D191" s="4">
        <v>212</v>
      </c>
      <c r="E191" s="4"/>
      <c r="F191" s="4"/>
      <c r="G191" s="4" t="s">
        <v>22</v>
      </c>
      <c r="H191" s="24">
        <f>H192</f>
        <v>1000</v>
      </c>
      <c r="I191" s="24">
        <f t="shared" si="65"/>
        <v>0</v>
      </c>
      <c r="J191" s="24">
        <f t="shared" si="46"/>
        <v>1000</v>
      </c>
    </row>
    <row r="192" spans="2:10" x14ac:dyDescent="0.2">
      <c r="B192" s="30">
        <f t="shared" si="49"/>
        <v>185</v>
      </c>
      <c r="C192" s="5"/>
      <c r="D192" s="5"/>
      <c r="E192" s="5">
        <v>212003</v>
      </c>
      <c r="F192" s="5"/>
      <c r="G192" s="5" t="s">
        <v>23</v>
      </c>
      <c r="H192" s="25">
        <v>1000</v>
      </c>
      <c r="I192" s="25"/>
      <c r="J192" s="25">
        <f t="shared" si="46"/>
        <v>1000</v>
      </c>
    </row>
    <row r="193" spans="2:10" x14ac:dyDescent="0.2">
      <c r="B193" s="30">
        <f t="shared" si="49"/>
        <v>186</v>
      </c>
      <c r="C193" s="3">
        <v>220</v>
      </c>
      <c r="D193" s="3"/>
      <c r="E193" s="3"/>
      <c r="F193" s="3"/>
      <c r="G193" s="3" t="s">
        <v>225</v>
      </c>
      <c r="H193" s="23">
        <f>H194</f>
        <v>129100</v>
      </c>
      <c r="I193" s="23">
        <f t="shared" ref="I193" si="66">I194</f>
        <v>0</v>
      </c>
      <c r="J193" s="23">
        <f t="shared" si="46"/>
        <v>129100</v>
      </c>
    </row>
    <row r="194" spans="2:10" x14ac:dyDescent="0.2">
      <c r="B194" s="30">
        <f t="shared" si="49"/>
        <v>187</v>
      </c>
      <c r="C194" s="4"/>
      <c r="D194" s="4">
        <v>223</v>
      </c>
      <c r="E194" s="4"/>
      <c r="F194" s="4"/>
      <c r="G194" s="4" t="s">
        <v>25</v>
      </c>
      <c r="H194" s="24">
        <f>H195+H196</f>
        <v>129100</v>
      </c>
      <c r="I194" s="24">
        <f t="shared" ref="I194" si="67">I195+I196</f>
        <v>0</v>
      </c>
      <c r="J194" s="24">
        <f t="shared" si="46"/>
        <v>129100</v>
      </c>
    </row>
    <row r="195" spans="2:10" x14ac:dyDescent="0.2">
      <c r="B195" s="30">
        <f t="shared" si="49"/>
        <v>188</v>
      </c>
      <c r="C195" s="5"/>
      <c r="D195" s="5"/>
      <c r="E195" s="5">
        <v>223001</v>
      </c>
      <c r="F195" s="5"/>
      <c r="G195" s="5" t="s">
        <v>405</v>
      </c>
      <c r="H195" s="25">
        <v>108000</v>
      </c>
      <c r="I195" s="25"/>
      <c r="J195" s="25">
        <f t="shared" si="46"/>
        <v>108000</v>
      </c>
    </row>
    <row r="196" spans="2:10" x14ac:dyDescent="0.2">
      <c r="B196" s="30">
        <f t="shared" si="49"/>
        <v>189</v>
      </c>
      <c r="C196" s="5"/>
      <c r="D196" s="5"/>
      <c r="E196" s="5">
        <v>223001</v>
      </c>
      <c r="F196" s="5"/>
      <c r="G196" s="5" t="s">
        <v>406</v>
      </c>
      <c r="H196" s="25">
        <v>21100</v>
      </c>
      <c r="I196" s="25"/>
      <c r="J196" s="25">
        <f t="shared" si="46"/>
        <v>21100</v>
      </c>
    </row>
    <row r="197" spans="2:10" x14ac:dyDescent="0.2">
      <c r="B197" s="30">
        <f t="shared" si="49"/>
        <v>190</v>
      </c>
      <c r="C197" s="8"/>
      <c r="D197" s="8"/>
      <c r="E197" s="8"/>
      <c r="F197" s="8"/>
      <c r="G197" s="8" t="s">
        <v>407</v>
      </c>
      <c r="H197" s="22">
        <f>H198</f>
        <v>191200</v>
      </c>
      <c r="I197" s="22">
        <f t="shared" ref="I197:I199" si="68">I198</f>
        <v>0</v>
      </c>
      <c r="J197" s="22">
        <f t="shared" si="46"/>
        <v>191200</v>
      </c>
    </row>
    <row r="198" spans="2:10" x14ac:dyDescent="0.2">
      <c r="B198" s="30">
        <f t="shared" si="49"/>
        <v>191</v>
      </c>
      <c r="C198" s="3">
        <v>220</v>
      </c>
      <c r="D198" s="3"/>
      <c r="E198" s="3"/>
      <c r="F198" s="3"/>
      <c r="G198" s="3" t="s">
        <v>225</v>
      </c>
      <c r="H198" s="23">
        <f>H199</f>
        <v>191200</v>
      </c>
      <c r="I198" s="23">
        <f t="shared" si="68"/>
        <v>0</v>
      </c>
      <c r="J198" s="23">
        <f t="shared" si="46"/>
        <v>191200</v>
      </c>
    </row>
    <row r="199" spans="2:10" x14ac:dyDescent="0.2">
      <c r="B199" s="30">
        <f t="shared" si="49"/>
        <v>192</v>
      </c>
      <c r="C199" s="4"/>
      <c r="D199" s="4">
        <v>223</v>
      </c>
      <c r="E199" s="4"/>
      <c r="F199" s="4"/>
      <c r="G199" s="4" t="s">
        <v>25</v>
      </c>
      <c r="H199" s="24">
        <f>H200</f>
        <v>191200</v>
      </c>
      <c r="I199" s="24">
        <f t="shared" si="68"/>
        <v>0</v>
      </c>
      <c r="J199" s="24">
        <f t="shared" si="46"/>
        <v>191200</v>
      </c>
    </row>
    <row r="200" spans="2:10" x14ac:dyDescent="0.2">
      <c r="B200" s="30">
        <f t="shared" si="49"/>
        <v>193</v>
      </c>
      <c r="C200" s="5"/>
      <c r="D200" s="5"/>
      <c r="E200" s="5">
        <v>223001</v>
      </c>
      <c r="F200" s="5"/>
      <c r="G200" s="5" t="s">
        <v>414</v>
      </c>
      <c r="H200" s="25">
        <v>191200</v>
      </c>
      <c r="I200" s="25"/>
      <c r="J200" s="25">
        <f t="shared" ref="J200:J263" si="69">H200+I200</f>
        <v>191200</v>
      </c>
    </row>
    <row r="201" spans="2:10" x14ac:dyDescent="0.2">
      <c r="B201" s="30">
        <f t="shared" si="49"/>
        <v>194</v>
      </c>
      <c r="C201" s="8"/>
      <c r="D201" s="8"/>
      <c r="E201" s="8"/>
      <c r="F201" s="8"/>
      <c r="G201" s="8" t="s">
        <v>408</v>
      </c>
      <c r="H201" s="22">
        <f>H202</f>
        <v>9300</v>
      </c>
      <c r="I201" s="22">
        <f t="shared" ref="I201:I203" si="70">I202</f>
        <v>0</v>
      </c>
      <c r="J201" s="22">
        <f t="shared" si="69"/>
        <v>9300</v>
      </c>
    </row>
    <row r="202" spans="2:10" x14ac:dyDescent="0.2">
      <c r="B202" s="30">
        <f t="shared" si="49"/>
        <v>195</v>
      </c>
      <c r="C202" s="3">
        <v>220</v>
      </c>
      <c r="D202" s="3"/>
      <c r="E202" s="3"/>
      <c r="F202" s="3"/>
      <c r="G202" s="3" t="s">
        <v>225</v>
      </c>
      <c r="H202" s="23">
        <f>H203</f>
        <v>9300</v>
      </c>
      <c r="I202" s="23">
        <f t="shared" si="70"/>
        <v>0</v>
      </c>
      <c r="J202" s="23">
        <f t="shared" si="69"/>
        <v>9300</v>
      </c>
    </row>
    <row r="203" spans="2:10" x14ac:dyDescent="0.2">
      <c r="B203" s="30">
        <f t="shared" si="49"/>
        <v>196</v>
      </c>
      <c r="C203" s="4"/>
      <c r="D203" s="4">
        <v>223</v>
      </c>
      <c r="E203" s="4"/>
      <c r="F203" s="4"/>
      <c r="G203" s="4" t="s">
        <v>25</v>
      </c>
      <c r="H203" s="24">
        <f>H204</f>
        <v>9300</v>
      </c>
      <c r="I203" s="24">
        <f t="shared" si="70"/>
        <v>0</v>
      </c>
      <c r="J203" s="24">
        <f t="shared" si="69"/>
        <v>9300</v>
      </c>
    </row>
    <row r="204" spans="2:10" x14ac:dyDescent="0.2">
      <c r="B204" s="30">
        <f t="shared" si="49"/>
        <v>197</v>
      </c>
      <c r="C204" s="5"/>
      <c r="D204" s="5"/>
      <c r="E204" s="5">
        <v>223001</v>
      </c>
      <c r="F204" s="5"/>
      <c r="G204" s="5" t="s">
        <v>414</v>
      </c>
      <c r="H204" s="25">
        <v>9300</v>
      </c>
      <c r="I204" s="25"/>
      <c r="J204" s="25">
        <f t="shared" si="69"/>
        <v>9300</v>
      </c>
    </row>
    <row r="205" spans="2:10" x14ac:dyDescent="0.2">
      <c r="B205" s="30">
        <f t="shared" ref="B205:B251" si="71">B204+1</f>
        <v>198</v>
      </c>
      <c r="C205" s="8"/>
      <c r="D205" s="8"/>
      <c r="E205" s="8"/>
      <c r="F205" s="8"/>
      <c r="G205" s="8" t="s">
        <v>409</v>
      </c>
      <c r="H205" s="22">
        <f>H206</f>
        <v>134000</v>
      </c>
      <c r="I205" s="22">
        <f t="shared" ref="I205:I207" si="72">I206</f>
        <v>0</v>
      </c>
      <c r="J205" s="22">
        <f t="shared" si="69"/>
        <v>134000</v>
      </c>
    </row>
    <row r="206" spans="2:10" x14ac:dyDescent="0.2">
      <c r="B206" s="30">
        <f t="shared" si="71"/>
        <v>199</v>
      </c>
      <c r="C206" s="3">
        <v>220</v>
      </c>
      <c r="D206" s="3"/>
      <c r="E206" s="3"/>
      <c r="F206" s="3"/>
      <c r="G206" s="3" t="s">
        <v>225</v>
      </c>
      <c r="H206" s="23">
        <f>H207</f>
        <v>134000</v>
      </c>
      <c r="I206" s="23">
        <f t="shared" si="72"/>
        <v>0</v>
      </c>
      <c r="J206" s="23">
        <f t="shared" si="69"/>
        <v>134000</v>
      </c>
    </row>
    <row r="207" spans="2:10" x14ac:dyDescent="0.2">
      <c r="B207" s="30">
        <f t="shared" si="71"/>
        <v>200</v>
      </c>
      <c r="C207" s="4"/>
      <c r="D207" s="4">
        <v>223</v>
      </c>
      <c r="E207" s="4"/>
      <c r="F207" s="4"/>
      <c r="G207" s="4" t="s">
        <v>25</v>
      </c>
      <c r="H207" s="24">
        <f>H208</f>
        <v>134000</v>
      </c>
      <c r="I207" s="24">
        <f t="shared" si="72"/>
        <v>0</v>
      </c>
      <c r="J207" s="24">
        <f t="shared" si="69"/>
        <v>134000</v>
      </c>
    </row>
    <row r="208" spans="2:10" x14ac:dyDescent="0.2">
      <c r="B208" s="30">
        <f t="shared" si="71"/>
        <v>201</v>
      </c>
      <c r="C208" s="5"/>
      <c r="D208" s="5"/>
      <c r="E208" s="5">
        <v>223001</v>
      </c>
      <c r="F208" s="5"/>
      <c r="G208" s="5" t="s">
        <v>414</v>
      </c>
      <c r="H208" s="25">
        <v>134000</v>
      </c>
      <c r="I208" s="25"/>
      <c r="J208" s="25">
        <f t="shared" si="69"/>
        <v>134000</v>
      </c>
    </row>
    <row r="209" spans="2:10" x14ac:dyDescent="0.2">
      <c r="B209" s="30">
        <f t="shared" si="71"/>
        <v>202</v>
      </c>
      <c r="C209" s="8"/>
      <c r="D209" s="8"/>
      <c r="E209" s="8"/>
      <c r="F209" s="8"/>
      <c r="G209" s="8" t="s">
        <v>412</v>
      </c>
      <c r="H209" s="22">
        <f>H210</f>
        <v>95200</v>
      </c>
      <c r="I209" s="22">
        <f t="shared" ref="I209:I211" si="73">I210</f>
        <v>0</v>
      </c>
      <c r="J209" s="22">
        <f t="shared" si="69"/>
        <v>95200</v>
      </c>
    </row>
    <row r="210" spans="2:10" x14ac:dyDescent="0.2">
      <c r="B210" s="30">
        <f t="shared" si="71"/>
        <v>203</v>
      </c>
      <c r="C210" s="3">
        <v>220</v>
      </c>
      <c r="D210" s="3"/>
      <c r="E210" s="3"/>
      <c r="F210" s="3"/>
      <c r="G210" s="3" t="s">
        <v>225</v>
      </c>
      <c r="H210" s="23">
        <f>H211</f>
        <v>95200</v>
      </c>
      <c r="I210" s="23">
        <f t="shared" si="73"/>
        <v>0</v>
      </c>
      <c r="J210" s="23">
        <f t="shared" si="69"/>
        <v>95200</v>
      </c>
    </row>
    <row r="211" spans="2:10" x14ac:dyDescent="0.2">
      <c r="B211" s="30">
        <f t="shared" si="71"/>
        <v>204</v>
      </c>
      <c r="C211" s="4"/>
      <c r="D211" s="4">
        <v>223</v>
      </c>
      <c r="E211" s="4"/>
      <c r="F211" s="4"/>
      <c r="G211" s="4" t="s">
        <v>25</v>
      </c>
      <c r="H211" s="24">
        <f>H212</f>
        <v>95200</v>
      </c>
      <c r="I211" s="24">
        <f t="shared" si="73"/>
        <v>0</v>
      </c>
      <c r="J211" s="24">
        <f t="shared" si="69"/>
        <v>95200</v>
      </c>
    </row>
    <row r="212" spans="2:10" x14ac:dyDescent="0.2">
      <c r="B212" s="30">
        <f t="shared" si="71"/>
        <v>205</v>
      </c>
      <c r="C212" s="5"/>
      <c r="D212" s="5"/>
      <c r="E212" s="5">
        <v>223001</v>
      </c>
      <c r="F212" s="5"/>
      <c r="G212" s="5" t="s">
        <v>410</v>
      </c>
      <c r="H212" s="25">
        <v>95200</v>
      </c>
      <c r="I212" s="25"/>
      <c r="J212" s="25">
        <f t="shared" si="69"/>
        <v>95200</v>
      </c>
    </row>
    <row r="213" spans="2:10" x14ac:dyDescent="0.2">
      <c r="B213" s="30">
        <f t="shared" si="71"/>
        <v>206</v>
      </c>
      <c r="C213" s="8"/>
      <c r="D213" s="8"/>
      <c r="E213" s="8"/>
      <c r="F213" s="8"/>
      <c r="G213" s="8" t="s">
        <v>413</v>
      </c>
      <c r="H213" s="22">
        <f>H214</f>
        <v>5500</v>
      </c>
      <c r="I213" s="22">
        <f t="shared" ref="I213:I215" si="74">I214</f>
        <v>0</v>
      </c>
      <c r="J213" s="22">
        <f t="shared" si="69"/>
        <v>5500</v>
      </c>
    </row>
    <row r="214" spans="2:10" x14ac:dyDescent="0.2">
      <c r="B214" s="30">
        <f t="shared" si="71"/>
        <v>207</v>
      </c>
      <c r="C214" s="3">
        <v>220</v>
      </c>
      <c r="D214" s="3"/>
      <c r="E214" s="3"/>
      <c r="F214" s="3"/>
      <c r="G214" s="3" t="s">
        <v>225</v>
      </c>
      <c r="H214" s="23">
        <f>H215</f>
        <v>5500</v>
      </c>
      <c r="I214" s="23">
        <f t="shared" si="74"/>
        <v>0</v>
      </c>
      <c r="J214" s="23">
        <f t="shared" si="69"/>
        <v>5500</v>
      </c>
    </row>
    <row r="215" spans="2:10" x14ac:dyDescent="0.2">
      <c r="B215" s="30">
        <f t="shared" si="71"/>
        <v>208</v>
      </c>
      <c r="C215" s="4"/>
      <c r="D215" s="4">
        <v>223</v>
      </c>
      <c r="E215" s="4"/>
      <c r="F215" s="4"/>
      <c r="G215" s="4" t="s">
        <v>25</v>
      </c>
      <c r="H215" s="24">
        <f>H216</f>
        <v>5500</v>
      </c>
      <c r="I215" s="24">
        <f t="shared" si="74"/>
        <v>0</v>
      </c>
      <c r="J215" s="24">
        <f t="shared" si="69"/>
        <v>5500</v>
      </c>
    </row>
    <row r="216" spans="2:10" x14ac:dyDescent="0.2">
      <c r="B216" s="30">
        <f t="shared" si="71"/>
        <v>209</v>
      </c>
      <c r="C216" s="5"/>
      <c r="D216" s="5"/>
      <c r="E216" s="5">
        <v>223001</v>
      </c>
      <c r="F216" s="5"/>
      <c r="G216" s="5" t="s">
        <v>411</v>
      </c>
      <c r="H216" s="25">
        <v>5500</v>
      </c>
      <c r="I216" s="25"/>
      <c r="J216" s="25">
        <f t="shared" si="69"/>
        <v>5500</v>
      </c>
    </row>
    <row r="217" spans="2:10" x14ac:dyDescent="0.2">
      <c r="B217" s="30">
        <f t="shared" si="71"/>
        <v>210</v>
      </c>
      <c r="C217" s="8"/>
      <c r="D217" s="8"/>
      <c r="E217" s="8"/>
      <c r="F217" s="8"/>
      <c r="G217" s="8" t="s">
        <v>293</v>
      </c>
      <c r="H217" s="22">
        <f>H218</f>
        <v>7300</v>
      </c>
      <c r="I217" s="22">
        <f t="shared" ref="I217:I219" si="75">I218</f>
        <v>0</v>
      </c>
      <c r="J217" s="22">
        <f t="shared" si="69"/>
        <v>7300</v>
      </c>
    </row>
    <row r="218" spans="2:10" x14ac:dyDescent="0.2">
      <c r="B218" s="30">
        <f t="shared" si="71"/>
        <v>211</v>
      </c>
      <c r="C218" s="3">
        <v>220</v>
      </c>
      <c r="D218" s="3"/>
      <c r="E218" s="3"/>
      <c r="F218" s="3"/>
      <c r="G218" s="3" t="s">
        <v>225</v>
      </c>
      <c r="H218" s="23">
        <f>H219</f>
        <v>7300</v>
      </c>
      <c r="I218" s="23">
        <f t="shared" si="75"/>
        <v>0</v>
      </c>
      <c r="J218" s="23">
        <f t="shared" si="69"/>
        <v>7300</v>
      </c>
    </row>
    <row r="219" spans="2:10" x14ac:dyDescent="0.2">
      <c r="B219" s="30">
        <f t="shared" si="71"/>
        <v>212</v>
      </c>
      <c r="C219" s="4"/>
      <c r="D219" s="4">
        <v>223</v>
      </c>
      <c r="E219" s="4"/>
      <c r="F219" s="4"/>
      <c r="G219" s="4" t="s">
        <v>25</v>
      </c>
      <c r="H219" s="24">
        <f>H220</f>
        <v>7300</v>
      </c>
      <c r="I219" s="24">
        <f t="shared" si="75"/>
        <v>0</v>
      </c>
      <c r="J219" s="24">
        <f t="shared" si="69"/>
        <v>7300</v>
      </c>
    </row>
    <row r="220" spans="2:10" ht="13.5" thickBot="1" x14ac:dyDescent="0.25">
      <c r="B220" s="30">
        <f t="shared" si="71"/>
        <v>213</v>
      </c>
      <c r="C220" s="5"/>
      <c r="D220" s="5"/>
      <c r="E220" s="5">
        <v>223001</v>
      </c>
      <c r="F220" s="5"/>
      <c r="G220" s="5" t="s">
        <v>26</v>
      </c>
      <c r="H220" s="25">
        <v>7300</v>
      </c>
      <c r="I220" s="25"/>
      <c r="J220" s="25">
        <f t="shared" si="69"/>
        <v>7300</v>
      </c>
    </row>
    <row r="221" spans="2:10" ht="15.75" thickBot="1" x14ac:dyDescent="0.3">
      <c r="B221" s="30">
        <f t="shared" si="71"/>
        <v>214</v>
      </c>
      <c r="C221" s="15">
        <v>6</v>
      </c>
      <c r="D221" s="15"/>
      <c r="E221" s="15"/>
      <c r="F221" s="15"/>
      <c r="G221" s="15" t="s">
        <v>83</v>
      </c>
      <c r="H221" s="21">
        <f>H231+H228+H225+H222</f>
        <v>13890</v>
      </c>
      <c r="I221" s="21">
        <f t="shared" ref="I221" si="76">I231+I228+I225+I222</f>
        <v>0</v>
      </c>
      <c r="J221" s="21">
        <f t="shared" si="69"/>
        <v>13890</v>
      </c>
    </row>
    <row r="222" spans="2:10" x14ac:dyDescent="0.2">
      <c r="B222" s="30">
        <f t="shared" si="71"/>
        <v>215</v>
      </c>
      <c r="C222" s="8">
        <v>210</v>
      </c>
      <c r="D222" s="8"/>
      <c r="E222" s="8"/>
      <c r="F222" s="8"/>
      <c r="G222" s="8" t="s">
        <v>21</v>
      </c>
      <c r="H222" s="22">
        <f>H223</f>
        <v>1455</v>
      </c>
      <c r="I222" s="22">
        <f t="shared" ref="I222:I223" si="77">I223</f>
        <v>0</v>
      </c>
      <c r="J222" s="22">
        <f t="shared" si="69"/>
        <v>1455</v>
      </c>
    </row>
    <row r="223" spans="2:10" x14ac:dyDescent="0.2">
      <c r="B223" s="30">
        <f t="shared" si="71"/>
        <v>216</v>
      </c>
      <c r="C223" s="3"/>
      <c r="D223" s="3">
        <v>212</v>
      </c>
      <c r="E223" s="3"/>
      <c r="F223" s="3"/>
      <c r="G223" s="3" t="s">
        <v>22</v>
      </c>
      <c r="H223" s="23">
        <f>H224</f>
        <v>1455</v>
      </c>
      <c r="I223" s="23">
        <f t="shared" si="77"/>
        <v>0</v>
      </c>
      <c r="J223" s="23">
        <f t="shared" si="69"/>
        <v>1455</v>
      </c>
    </row>
    <row r="224" spans="2:10" x14ac:dyDescent="0.2">
      <c r="B224" s="30">
        <f t="shared" si="71"/>
        <v>217</v>
      </c>
      <c r="C224" s="4"/>
      <c r="D224" s="4"/>
      <c r="E224" s="4">
        <v>212003</v>
      </c>
      <c r="F224" s="4"/>
      <c r="G224" s="4" t="s">
        <v>23</v>
      </c>
      <c r="H224" s="24">
        <v>1455</v>
      </c>
      <c r="I224" s="24"/>
      <c r="J224" s="24">
        <f t="shared" si="69"/>
        <v>1455</v>
      </c>
    </row>
    <row r="225" spans="2:10" x14ac:dyDescent="0.2">
      <c r="B225" s="30">
        <f t="shared" si="71"/>
        <v>218</v>
      </c>
      <c r="C225" s="8">
        <v>220</v>
      </c>
      <c r="D225" s="8"/>
      <c r="E225" s="8"/>
      <c r="F225" s="8"/>
      <c r="G225" s="8" t="s">
        <v>225</v>
      </c>
      <c r="H225" s="22">
        <f>H226</f>
        <v>12000</v>
      </c>
      <c r="I225" s="22">
        <f t="shared" ref="I225:I226" si="78">I226</f>
        <v>0</v>
      </c>
      <c r="J225" s="22">
        <f t="shared" si="69"/>
        <v>12000</v>
      </c>
    </row>
    <row r="226" spans="2:10" x14ac:dyDescent="0.2">
      <c r="B226" s="30">
        <f t="shared" si="71"/>
        <v>219</v>
      </c>
      <c r="C226" s="3"/>
      <c r="D226" s="3">
        <v>223</v>
      </c>
      <c r="E226" s="3"/>
      <c r="F226" s="3"/>
      <c r="G226" s="3" t="s">
        <v>25</v>
      </c>
      <c r="H226" s="23">
        <f>H227</f>
        <v>12000</v>
      </c>
      <c r="I226" s="23">
        <f t="shared" si="78"/>
        <v>0</v>
      </c>
      <c r="J226" s="23">
        <f t="shared" si="69"/>
        <v>12000</v>
      </c>
    </row>
    <row r="227" spans="2:10" x14ac:dyDescent="0.2">
      <c r="B227" s="30">
        <f t="shared" si="71"/>
        <v>220</v>
      </c>
      <c r="C227" s="4"/>
      <c r="D227" s="4"/>
      <c r="E227" s="4">
        <v>223002</v>
      </c>
      <c r="F227" s="4"/>
      <c r="G227" s="4" t="s">
        <v>69</v>
      </c>
      <c r="H227" s="24">
        <v>12000</v>
      </c>
      <c r="I227" s="24"/>
      <c r="J227" s="24">
        <f t="shared" si="69"/>
        <v>12000</v>
      </c>
    </row>
    <row r="228" spans="2:10" x14ac:dyDescent="0.2">
      <c r="B228" s="30">
        <f t="shared" si="71"/>
        <v>221</v>
      </c>
      <c r="C228" s="8">
        <v>240</v>
      </c>
      <c r="D228" s="8"/>
      <c r="E228" s="8"/>
      <c r="F228" s="8"/>
      <c r="G228" s="8" t="s">
        <v>175</v>
      </c>
      <c r="H228" s="22">
        <f>H229</f>
        <v>5</v>
      </c>
      <c r="I228" s="22">
        <f t="shared" ref="I228:I229" si="79">I229</f>
        <v>0</v>
      </c>
      <c r="J228" s="22">
        <f t="shared" si="69"/>
        <v>5</v>
      </c>
    </row>
    <row r="229" spans="2:10" x14ac:dyDescent="0.2">
      <c r="B229" s="30">
        <f t="shared" si="71"/>
        <v>222</v>
      </c>
      <c r="C229" s="3"/>
      <c r="D229" s="3">
        <v>242</v>
      </c>
      <c r="E229" s="3"/>
      <c r="F229" s="3"/>
      <c r="G229" s="3" t="s">
        <v>174</v>
      </c>
      <c r="H229" s="23">
        <f>H230</f>
        <v>5</v>
      </c>
      <c r="I229" s="23">
        <f t="shared" si="79"/>
        <v>0</v>
      </c>
      <c r="J229" s="23">
        <f t="shared" si="69"/>
        <v>5</v>
      </c>
    </row>
    <row r="230" spans="2:10" x14ac:dyDescent="0.2">
      <c r="B230" s="30">
        <f t="shared" si="71"/>
        <v>223</v>
      </c>
      <c r="C230" s="4"/>
      <c r="D230" s="4"/>
      <c r="E230" s="4">
        <v>242</v>
      </c>
      <c r="F230" s="4"/>
      <c r="G230" s="4" t="s">
        <v>174</v>
      </c>
      <c r="H230" s="24">
        <v>5</v>
      </c>
      <c r="I230" s="24"/>
      <c r="J230" s="24">
        <f t="shared" si="69"/>
        <v>5</v>
      </c>
    </row>
    <row r="231" spans="2:10" x14ac:dyDescent="0.2">
      <c r="B231" s="30">
        <f t="shared" si="71"/>
        <v>224</v>
      </c>
      <c r="C231" s="8">
        <v>290</v>
      </c>
      <c r="D231" s="8"/>
      <c r="E231" s="8"/>
      <c r="F231" s="8"/>
      <c r="G231" s="8" t="s">
        <v>176</v>
      </c>
      <c r="H231" s="22">
        <f>H232</f>
        <v>430</v>
      </c>
      <c r="I231" s="22">
        <f t="shared" ref="I231:I232" si="80">I232</f>
        <v>0</v>
      </c>
      <c r="J231" s="22">
        <f t="shared" si="69"/>
        <v>430</v>
      </c>
    </row>
    <row r="232" spans="2:10" x14ac:dyDescent="0.2">
      <c r="B232" s="30">
        <f t="shared" si="71"/>
        <v>225</v>
      </c>
      <c r="C232" s="3"/>
      <c r="D232" s="3">
        <v>292</v>
      </c>
      <c r="E232" s="3"/>
      <c r="F232" s="3"/>
      <c r="G232" s="3" t="s">
        <v>177</v>
      </c>
      <c r="H232" s="23">
        <f>H233</f>
        <v>430</v>
      </c>
      <c r="I232" s="23">
        <f t="shared" si="80"/>
        <v>0</v>
      </c>
      <c r="J232" s="23">
        <f t="shared" si="69"/>
        <v>430</v>
      </c>
    </row>
    <row r="233" spans="2:10" ht="13.5" thickBot="1" x14ac:dyDescent="0.25">
      <c r="B233" s="30">
        <f t="shared" si="71"/>
        <v>226</v>
      </c>
      <c r="C233" s="4"/>
      <c r="D233" s="4"/>
      <c r="E233" s="4">
        <v>292012</v>
      </c>
      <c r="F233" s="4"/>
      <c r="G233" s="4" t="s">
        <v>7</v>
      </c>
      <c r="H233" s="24">
        <v>430</v>
      </c>
      <c r="I233" s="24"/>
      <c r="J233" s="24">
        <f t="shared" si="69"/>
        <v>430</v>
      </c>
    </row>
    <row r="234" spans="2:10" ht="15.75" thickBot="1" x14ac:dyDescent="0.3">
      <c r="B234" s="30">
        <f t="shared" si="71"/>
        <v>227</v>
      </c>
      <c r="C234" s="15">
        <v>7</v>
      </c>
      <c r="D234" s="15"/>
      <c r="E234" s="15"/>
      <c r="F234" s="15"/>
      <c r="G234" s="15" t="s">
        <v>325</v>
      </c>
      <c r="H234" s="21">
        <f>H238+H235</f>
        <v>13000</v>
      </c>
      <c r="I234" s="21">
        <f t="shared" ref="I234" si="81">I238+I235</f>
        <v>0</v>
      </c>
      <c r="J234" s="21">
        <f t="shared" si="69"/>
        <v>13000</v>
      </c>
    </row>
    <row r="235" spans="2:10" x14ac:dyDescent="0.2">
      <c r="B235" s="30">
        <f t="shared" si="71"/>
        <v>228</v>
      </c>
      <c r="C235" s="8">
        <v>210</v>
      </c>
      <c r="D235" s="8"/>
      <c r="E235" s="8"/>
      <c r="F235" s="8"/>
      <c r="G235" s="8" t="s">
        <v>21</v>
      </c>
      <c r="H235" s="22">
        <f>H236</f>
        <v>2000</v>
      </c>
      <c r="I235" s="22">
        <f t="shared" ref="I235:I236" si="82">I236</f>
        <v>0</v>
      </c>
      <c r="J235" s="22">
        <f t="shared" si="69"/>
        <v>2000</v>
      </c>
    </row>
    <row r="236" spans="2:10" x14ac:dyDescent="0.2">
      <c r="B236" s="30">
        <f t="shared" si="71"/>
        <v>229</v>
      </c>
      <c r="C236" s="3"/>
      <c r="D236" s="3">
        <v>212</v>
      </c>
      <c r="E236" s="3"/>
      <c r="F236" s="3"/>
      <c r="G236" s="3" t="s">
        <v>22</v>
      </c>
      <c r="H236" s="23">
        <f>H237</f>
        <v>2000</v>
      </c>
      <c r="I236" s="23">
        <f t="shared" si="82"/>
        <v>0</v>
      </c>
      <c r="J236" s="23">
        <f t="shared" si="69"/>
        <v>2000</v>
      </c>
    </row>
    <row r="237" spans="2:10" x14ac:dyDescent="0.2">
      <c r="B237" s="30">
        <f t="shared" si="71"/>
        <v>230</v>
      </c>
      <c r="C237" s="4"/>
      <c r="D237" s="4"/>
      <c r="E237" s="4">
        <v>212003</v>
      </c>
      <c r="F237" s="4"/>
      <c r="G237" s="4" t="s">
        <v>23</v>
      </c>
      <c r="H237" s="24">
        <v>2000</v>
      </c>
      <c r="I237" s="24"/>
      <c r="J237" s="24">
        <f t="shared" si="69"/>
        <v>2000</v>
      </c>
    </row>
    <row r="238" spans="2:10" x14ac:dyDescent="0.2">
      <c r="B238" s="30">
        <f t="shared" si="71"/>
        <v>231</v>
      </c>
      <c r="C238" s="8">
        <v>220</v>
      </c>
      <c r="D238" s="8"/>
      <c r="E238" s="8"/>
      <c r="F238" s="8"/>
      <c r="G238" s="8" t="s">
        <v>225</v>
      </c>
      <c r="H238" s="22">
        <f>H239</f>
        <v>11000</v>
      </c>
      <c r="I238" s="22">
        <f t="shared" ref="I238:I239" si="83">I239</f>
        <v>0</v>
      </c>
      <c r="J238" s="22">
        <f t="shared" si="69"/>
        <v>11000</v>
      </c>
    </row>
    <row r="239" spans="2:10" x14ac:dyDescent="0.2">
      <c r="B239" s="30">
        <f t="shared" si="71"/>
        <v>232</v>
      </c>
      <c r="C239" s="3"/>
      <c r="D239" s="3">
        <v>223</v>
      </c>
      <c r="E239" s="3"/>
      <c r="F239" s="3"/>
      <c r="G239" s="3" t="s">
        <v>25</v>
      </c>
      <c r="H239" s="23">
        <f>H240</f>
        <v>11000</v>
      </c>
      <c r="I239" s="23">
        <f t="shared" si="83"/>
        <v>0</v>
      </c>
      <c r="J239" s="23">
        <f t="shared" si="69"/>
        <v>11000</v>
      </c>
    </row>
    <row r="240" spans="2:10" ht="13.5" thickBot="1" x14ac:dyDescent="0.25">
      <c r="B240" s="30">
        <f t="shared" si="71"/>
        <v>233</v>
      </c>
      <c r="C240" s="4"/>
      <c r="D240" s="4"/>
      <c r="E240" s="4">
        <v>223002</v>
      </c>
      <c r="F240" s="4"/>
      <c r="G240" s="4" t="s">
        <v>69</v>
      </c>
      <c r="H240" s="24">
        <v>11000</v>
      </c>
      <c r="I240" s="24"/>
      <c r="J240" s="24">
        <f t="shared" si="69"/>
        <v>11000</v>
      </c>
    </row>
    <row r="241" spans="2:10" ht="15.75" thickBot="1" x14ac:dyDescent="0.3">
      <c r="B241" s="30">
        <f t="shared" si="71"/>
        <v>234</v>
      </c>
      <c r="C241" s="15">
        <v>8</v>
      </c>
      <c r="D241" s="15"/>
      <c r="E241" s="15"/>
      <c r="F241" s="15"/>
      <c r="G241" s="15" t="s">
        <v>323</v>
      </c>
      <c r="H241" s="21">
        <f>H251+H248+H245+H242</f>
        <v>38730</v>
      </c>
      <c r="I241" s="21">
        <f t="shared" ref="I241" si="84">I251+I248+I245+I242</f>
        <v>0</v>
      </c>
      <c r="J241" s="21">
        <f t="shared" si="69"/>
        <v>38730</v>
      </c>
    </row>
    <row r="242" spans="2:10" x14ac:dyDescent="0.2">
      <c r="B242" s="30">
        <f t="shared" si="71"/>
        <v>235</v>
      </c>
      <c r="C242" s="8">
        <v>210</v>
      </c>
      <c r="D242" s="8"/>
      <c r="E242" s="8"/>
      <c r="F242" s="8"/>
      <c r="G242" s="8" t="s">
        <v>21</v>
      </c>
      <c r="H242" s="22">
        <f>H243</f>
        <v>18025</v>
      </c>
      <c r="I242" s="22">
        <f t="shared" ref="I242:I243" si="85">I243</f>
        <v>0</v>
      </c>
      <c r="J242" s="22">
        <f t="shared" si="69"/>
        <v>18025</v>
      </c>
    </row>
    <row r="243" spans="2:10" x14ac:dyDescent="0.2">
      <c r="B243" s="30">
        <f t="shared" si="71"/>
        <v>236</v>
      </c>
      <c r="C243" s="3"/>
      <c r="D243" s="3">
        <v>212</v>
      </c>
      <c r="E243" s="3"/>
      <c r="F243" s="3"/>
      <c r="G243" s="3" t="s">
        <v>22</v>
      </c>
      <c r="H243" s="23">
        <f>H244</f>
        <v>18025</v>
      </c>
      <c r="I243" s="23">
        <f t="shared" si="85"/>
        <v>0</v>
      </c>
      <c r="J243" s="23">
        <f t="shared" si="69"/>
        <v>18025</v>
      </c>
    </row>
    <row r="244" spans="2:10" x14ac:dyDescent="0.2">
      <c r="B244" s="30">
        <f t="shared" si="71"/>
        <v>237</v>
      </c>
      <c r="C244" s="4"/>
      <c r="D244" s="4"/>
      <c r="E244" s="4">
        <v>212003</v>
      </c>
      <c r="F244" s="4"/>
      <c r="G244" s="4" t="s">
        <v>23</v>
      </c>
      <c r="H244" s="24">
        <v>18025</v>
      </c>
      <c r="I244" s="24"/>
      <c r="J244" s="24">
        <f t="shared" si="69"/>
        <v>18025</v>
      </c>
    </row>
    <row r="245" spans="2:10" x14ac:dyDescent="0.2">
      <c r="B245" s="30">
        <f t="shared" si="71"/>
        <v>238</v>
      </c>
      <c r="C245" s="8">
        <v>220</v>
      </c>
      <c r="D245" s="8"/>
      <c r="E245" s="8"/>
      <c r="F245" s="8"/>
      <c r="G245" s="8" t="s">
        <v>225</v>
      </c>
      <c r="H245" s="22">
        <f>H246</f>
        <v>20000</v>
      </c>
      <c r="I245" s="22">
        <f t="shared" ref="I245:I246" si="86">I246</f>
        <v>0</v>
      </c>
      <c r="J245" s="22">
        <f t="shared" si="69"/>
        <v>20000</v>
      </c>
    </row>
    <row r="246" spans="2:10" x14ac:dyDescent="0.2">
      <c r="B246" s="30">
        <f t="shared" si="71"/>
        <v>239</v>
      </c>
      <c r="C246" s="3"/>
      <c r="D246" s="3">
        <v>223</v>
      </c>
      <c r="E246" s="3"/>
      <c r="F246" s="3"/>
      <c r="G246" s="3" t="s">
        <v>25</v>
      </c>
      <c r="H246" s="23">
        <f>H247</f>
        <v>20000</v>
      </c>
      <c r="I246" s="23">
        <f t="shared" si="86"/>
        <v>0</v>
      </c>
      <c r="J246" s="23">
        <f t="shared" si="69"/>
        <v>20000</v>
      </c>
    </row>
    <row r="247" spans="2:10" x14ac:dyDescent="0.2">
      <c r="B247" s="30">
        <f t="shared" si="71"/>
        <v>240</v>
      </c>
      <c r="C247" s="4"/>
      <c r="D247" s="4"/>
      <c r="E247" s="4">
        <v>223002</v>
      </c>
      <c r="F247" s="4"/>
      <c r="G247" s="4" t="s">
        <v>69</v>
      </c>
      <c r="H247" s="24">
        <v>20000</v>
      </c>
      <c r="I247" s="24"/>
      <c r="J247" s="24">
        <f t="shared" si="69"/>
        <v>20000</v>
      </c>
    </row>
    <row r="248" spans="2:10" x14ac:dyDescent="0.2">
      <c r="B248" s="30">
        <f t="shared" si="71"/>
        <v>241</v>
      </c>
      <c r="C248" s="8">
        <v>240</v>
      </c>
      <c r="D248" s="8"/>
      <c r="E248" s="8"/>
      <c r="F248" s="8"/>
      <c r="G248" s="8" t="s">
        <v>175</v>
      </c>
      <c r="H248" s="22">
        <f>H249</f>
        <v>5</v>
      </c>
      <c r="I248" s="22">
        <f t="shared" ref="I248:I249" si="87">I249</f>
        <v>0</v>
      </c>
      <c r="J248" s="22">
        <f t="shared" si="69"/>
        <v>5</v>
      </c>
    </row>
    <row r="249" spans="2:10" x14ac:dyDescent="0.2">
      <c r="B249" s="30">
        <f t="shared" si="71"/>
        <v>242</v>
      </c>
      <c r="C249" s="3"/>
      <c r="D249" s="3">
        <v>242</v>
      </c>
      <c r="E249" s="3"/>
      <c r="F249" s="3"/>
      <c r="G249" s="3" t="s">
        <v>174</v>
      </c>
      <c r="H249" s="23">
        <f>H250</f>
        <v>5</v>
      </c>
      <c r="I249" s="23">
        <f t="shared" si="87"/>
        <v>0</v>
      </c>
      <c r="J249" s="23">
        <f t="shared" si="69"/>
        <v>5</v>
      </c>
    </row>
    <row r="250" spans="2:10" x14ac:dyDescent="0.2">
      <c r="B250" s="30">
        <f t="shared" si="71"/>
        <v>243</v>
      </c>
      <c r="C250" s="4"/>
      <c r="D250" s="4"/>
      <c r="E250" s="4">
        <v>242</v>
      </c>
      <c r="F250" s="4"/>
      <c r="G250" s="4" t="s">
        <v>174</v>
      </c>
      <c r="H250" s="24">
        <v>5</v>
      </c>
      <c r="I250" s="24"/>
      <c r="J250" s="24">
        <f t="shared" si="69"/>
        <v>5</v>
      </c>
    </row>
    <row r="251" spans="2:10" x14ac:dyDescent="0.2">
      <c r="B251" s="30">
        <f t="shared" si="71"/>
        <v>244</v>
      </c>
      <c r="C251" s="8">
        <v>290</v>
      </c>
      <c r="D251" s="8"/>
      <c r="E251" s="8"/>
      <c r="F251" s="8"/>
      <c r="G251" s="8" t="s">
        <v>176</v>
      </c>
      <c r="H251" s="22">
        <f>H252</f>
        <v>700</v>
      </c>
      <c r="I251" s="22">
        <f t="shared" ref="I251:I252" si="88">I252</f>
        <v>0</v>
      </c>
      <c r="J251" s="22">
        <f t="shared" si="69"/>
        <v>700</v>
      </c>
    </row>
    <row r="252" spans="2:10" x14ac:dyDescent="0.2">
      <c r="B252" s="30">
        <f t="shared" ref="B252:B315" si="89">B251+1</f>
        <v>245</v>
      </c>
      <c r="C252" s="3"/>
      <c r="D252" s="3">
        <v>292</v>
      </c>
      <c r="E252" s="3"/>
      <c r="F252" s="3"/>
      <c r="G252" s="3" t="s">
        <v>177</v>
      </c>
      <c r="H252" s="23">
        <f>H253</f>
        <v>700</v>
      </c>
      <c r="I252" s="23">
        <f t="shared" si="88"/>
        <v>0</v>
      </c>
      <c r="J252" s="23">
        <f t="shared" si="69"/>
        <v>700</v>
      </c>
    </row>
    <row r="253" spans="2:10" ht="13.5" thickBot="1" x14ac:dyDescent="0.25">
      <c r="B253" s="30">
        <f t="shared" si="89"/>
        <v>246</v>
      </c>
      <c r="C253" s="4"/>
      <c r="D253" s="4"/>
      <c r="E253" s="4">
        <v>292012</v>
      </c>
      <c r="F253" s="4"/>
      <c r="G253" s="4" t="s">
        <v>7</v>
      </c>
      <c r="H253" s="24">
        <v>700</v>
      </c>
      <c r="I253" s="24"/>
      <c r="J253" s="24">
        <f t="shared" si="69"/>
        <v>700</v>
      </c>
    </row>
    <row r="254" spans="2:10" ht="15.75" thickBot="1" x14ac:dyDescent="0.3">
      <c r="B254" s="30">
        <f t="shared" si="89"/>
        <v>247</v>
      </c>
      <c r="C254" s="15">
        <v>9</v>
      </c>
      <c r="D254" s="15"/>
      <c r="E254" s="15"/>
      <c r="F254" s="15"/>
      <c r="G254" s="15" t="s">
        <v>278</v>
      </c>
      <c r="H254" s="21">
        <f>H264+H261+H258+H255</f>
        <v>9910</v>
      </c>
      <c r="I254" s="21">
        <f t="shared" ref="I254" si="90">I264+I261+I258+I255</f>
        <v>0</v>
      </c>
      <c r="J254" s="21">
        <f t="shared" si="69"/>
        <v>9910</v>
      </c>
    </row>
    <row r="255" spans="2:10" x14ac:dyDescent="0.2">
      <c r="B255" s="30">
        <f t="shared" si="89"/>
        <v>248</v>
      </c>
      <c r="C255" s="8">
        <v>210</v>
      </c>
      <c r="D255" s="8"/>
      <c r="E255" s="8"/>
      <c r="F255" s="8"/>
      <c r="G255" s="8" t="s">
        <v>21</v>
      </c>
      <c r="H255" s="22">
        <f>H256</f>
        <v>2705</v>
      </c>
      <c r="I255" s="22">
        <f t="shared" ref="I255:I256" si="91">I256</f>
        <v>0</v>
      </c>
      <c r="J255" s="22">
        <f t="shared" si="69"/>
        <v>2705</v>
      </c>
    </row>
    <row r="256" spans="2:10" x14ac:dyDescent="0.2">
      <c r="B256" s="30">
        <f t="shared" si="89"/>
        <v>249</v>
      </c>
      <c r="C256" s="3"/>
      <c r="D256" s="3">
        <v>212</v>
      </c>
      <c r="E256" s="3"/>
      <c r="F256" s="3"/>
      <c r="G256" s="3" t="s">
        <v>22</v>
      </c>
      <c r="H256" s="23">
        <f>H257</f>
        <v>2705</v>
      </c>
      <c r="I256" s="23">
        <f t="shared" si="91"/>
        <v>0</v>
      </c>
      <c r="J256" s="23">
        <f t="shared" si="69"/>
        <v>2705</v>
      </c>
    </row>
    <row r="257" spans="2:10" x14ac:dyDescent="0.2">
      <c r="B257" s="30">
        <f t="shared" si="89"/>
        <v>250</v>
      </c>
      <c r="C257" s="4"/>
      <c r="D257" s="4"/>
      <c r="E257" s="4">
        <v>212003</v>
      </c>
      <c r="F257" s="4"/>
      <c r="G257" s="4" t="s">
        <v>23</v>
      </c>
      <c r="H257" s="24">
        <v>2705</v>
      </c>
      <c r="I257" s="24"/>
      <c r="J257" s="24">
        <f t="shared" si="69"/>
        <v>2705</v>
      </c>
    </row>
    <row r="258" spans="2:10" x14ac:dyDescent="0.2">
      <c r="B258" s="30">
        <f t="shared" si="89"/>
        <v>251</v>
      </c>
      <c r="C258" s="8">
        <v>220</v>
      </c>
      <c r="D258" s="8"/>
      <c r="E258" s="8"/>
      <c r="F258" s="8"/>
      <c r="G258" s="8" t="s">
        <v>225</v>
      </c>
      <c r="H258" s="22">
        <f>H259</f>
        <v>6500</v>
      </c>
      <c r="I258" s="22">
        <f t="shared" ref="I258:I259" si="92">I259</f>
        <v>0</v>
      </c>
      <c r="J258" s="22">
        <f t="shared" si="69"/>
        <v>6500</v>
      </c>
    </row>
    <row r="259" spans="2:10" x14ac:dyDescent="0.2">
      <c r="B259" s="30">
        <f t="shared" si="89"/>
        <v>252</v>
      </c>
      <c r="C259" s="3"/>
      <c r="D259" s="3">
        <v>223</v>
      </c>
      <c r="E259" s="3"/>
      <c r="F259" s="3"/>
      <c r="G259" s="3" t="s">
        <v>25</v>
      </c>
      <c r="H259" s="23">
        <f>H260</f>
        <v>6500</v>
      </c>
      <c r="I259" s="23">
        <f t="shared" si="92"/>
        <v>0</v>
      </c>
      <c r="J259" s="23">
        <f t="shared" si="69"/>
        <v>6500</v>
      </c>
    </row>
    <row r="260" spans="2:10" x14ac:dyDescent="0.2">
      <c r="B260" s="30">
        <f t="shared" si="89"/>
        <v>253</v>
      </c>
      <c r="C260" s="4"/>
      <c r="D260" s="4"/>
      <c r="E260" s="4">
        <v>223002</v>
      </c>
      <c r="F260" s="4"/>
      <c r="G260" s="4" t="s">
        <v>69</v>
      </c>
      <c r="H260" s="24">
        <v>6500</v>
      </c>
      <c r="I260" s="24"/>
      <c r="J260" s="24">
        <f t="shared" si="69"/>
        <v>6500</v>
      </c>
    </row>
    <row r="261" spans="2:10" x14ac:dyDescent="0.2">
      <c r="B261" s="30">
        <f t="shared" si="89"/>
        <v>254</v>
      </c>
      <c r="C261" s="8">
        <v>240</v>
      </c>
      <c r="D261" s="8"/>
      <c r="E261" s="8"/>
      <c r="F261" s="8"/>
      <c r="G261" s="8" t="s">
        <v>175</v>
      </c>
      <c r="H261" s="22">
        <f>H262</f>
        <v>5</v>
      </c>
      <c r="I261" s="22">
        <f t="shared" ref="I261:I262" si="93">I262</f>
        <v>0</v>
      </c>
      <c r="J261" s="22">
        <f t="shared" si="69"/>
        <v>5</v>
      </c>
    </row>
    <row r="262" spans="2:10" x14ac:dyDescent="0.2">
      <c r="B262" s="30">
        <f t="shared" si="89"/>
        <v>255</v>
      </c>
      <c r="C262" s="3"/>
      <c r="D262" s="3">
        <v>242</v>
      </c>
      <c r="E262" s="3"/>
      <c r="F262" s="3"/>
      <c r="G262" s="3" t="s">
        <v>174</v>
      </c>
      <c r="H262" s="23">
        <f>H263</f>
        <v>5</v>
      </c>
      <c r="I262" s="23">
        <f t="shared" si="93"/>
        <v>0</v>
      </c>
      <c r="J262" s="23">
        <f t="shared" si="69"/>
        <v>5</v>
      </c>
    </row>
    <row r="263" spans="2:10" x14ac:dyDescent="0.2">
      <c r="B263" s="30">
        <f t="shared" si="89"/>
        <v>256</v>
      </c>
      <c r="C263" s="4"/>
      <c r="D263" s="4"/>
      <c r="E263" s="4">
        <v>242</v>
      </c>
      <c r="F263" s="4"/>
      <c r="G263" s="4" t="s">
        <v>174</v>
      </c>
      <c r="H263" s="24">
        <v>5</v>
      </c>
      <c r="I263" s="24"/>
      <c r="J263" s="24">
        <f t="shared" si="69"/>
        <v>5</v>
      </c>
    </row>
    <row r="264" spans="2:10" x14ac:dyDescent="0.2">
      <c r="B264" s="30">
        <f t="shared" si="89"/>
        <v>257</v>
      </c>
      <c r="C264" s="8">
        <v>290</v>
      </c>
      <c r="D264" s="8"/>
      <c r="E264" s="8"/>
      <c r="F264" s="8"/>
      <c r="G264" s="8" t="s">
        <v>176</v>
      </c>
      <c r="H264" s="22">
        <f>H265</f>
        <v>700</v>
      </c>
      <c r="I264" s="22">
        <f t="shared" ref="I264:I265" si="94">I265</f>
        <v>0</v>
      </c>
      <c r="J264" s="22">
        <f t="shared" ref="J264:J327" si="95">H264+I264</f>
        <v>700</v>
      </c>
    </row>
    <row r="265" spans="2:10" x14ac:dyDescent="0.2">
      <c r="B265" s="30">
        <f t="shared" si="89"/>
        <v>258</v>
      </c>
      <c r="C265" s="3"/>
      <c r="D265" s="3">
        <v>292</v>
      </c>
      <c r="E265" s="3"/>
      <c r="F265" s="3"/>
      <c r="G265" s="3" t="s">
        <v>177</v>
      </c>
      <c r="H265" s="23">
        <f>H266</f>
        <v>700</v>
      </c>
      <c r="I265" s="23">
        <f t="shared" si="94"/>
        <v>0</v>
      </c>
      <c r="J265" s="23">
        <f t="shared" si="95"/>
        <v>700</v>
      </c>
    </row>
    <row r="266" spans="2:10" ht="13.5" thickBot="1" x14ac:dyDescent="0.25">
      <c r="B266" s="30">
        <f t="shared" si="89"/>
        <v>259</v>
      </c>
      <c r="C266" s="4"/>
      <c r="D266" s="4"/>
      <c r="E266" s="4">
        <v>292012</v>
      </c>
      <c r="F266" s="4"/>
      <c r="G266" s="4" t="s">
        <v>7</v>
      </c>
      <c r="H266" s="24">
        <v>700</v>
      </c>
      <c r="I266" s="24"/>
      <c r="J266" s="24">
        <f t="shared" si="95"/>
        <v>700</v>
      </c>
    </row>
    <row r="267" spans="2:10" ht="15.75" thickBot="1" x14ac:dyDescent="0.3">
      <c r="B267" s="30">
        <f t="shared" si="89"/>
        <v>260</v>
      </c>
      <c r="C267" s="15">
        <v>10</v>
      </c>
      <c r="D267" s="15"/>
      <c r="E267" s="15"/>
      <c r="F267" s="15"/>
      <c r="G267" s="15" t="s">
        <v>257</v>
      </c>
      <c r="H267" s="21">
        <f>H277+H274+H271+H268</f>
        <v>10070</v>
      </c>
      <c r="I267" s="21">
        <f t="shared" ref="I267" si="96">I277+I274+I271+I268</f>
        <v>0</v>
      </c>
      <c r="J267" s="21">
        <f t="shared" si="95"/>
        <v>10070</v>
      </c>
    </row>
    <row r="268" spans="2:10" x14ac:dyDescent="0.2">
      <c r="B268" s="30">
        <f t="shared" si="89"/>
        <v>261</v>
      </c>
      <c r="C268" s="8">
        <v>210</v>
      </c>
      <c r="D268" s="8"/>
      <c r="E268" s="8"/>
      <c r="F268" s="8"/>
      <c r="G268" s="8" t="s">
        <v>21</v>
      </c>
      <c r="H268" s="22">
        <f>H269</f>
        <v>5000</v>
      </c>
      <c r="I268" s="22">
        <f t="shared" ref="I268:I269" si="97">I269</f>
        <v>0</v>
      </c>
      <c r="J268" s="22">
        <f t="shared" si="95"/>
        <v>5000</v>
      </c>
    </row>
    <row r="269" spans="2:10" x14ac:dyDescent="0.2">
      <c r="B269" s="30">
        <f t="shared" si="89"/>
        <v>262</v>
      </c>
      <c r="C269" s="3"/>
      <c r="D269" s="3">
        <v>212</v>
      </c>
      <c r="E269" s="3"/>
      <c r="F269" s="3"/>
      <c r="G269" s="3" t="s">
        <v>22</v>
      </c>
      <c r="H269" s="23">
        <f>H270</f>
        <v>5000</v>
      </c>
      <c r="I269" s="23">
        <f t="shared" si="97"/>
        <v>0</v>
      </c>
      <c r="J269" s="23">
        <f t="shared" si="95"/>
        <v>5000</v>
      </c>
    </row>
    <row r="270" spans="2:10" x14ac:dyDescent="0.2">
      <c r="B270" s="30">
        <f t="shared" si="89"/>
        <v>263</v>
      </c>
      <c r="C270" s="4"/>
      <c r="D270" s="4"/>
      <c r="E270" s="4">
        <v>212003</v>
      </c>
      <c r="F270" s="4"/>
      <c r="G270" s="4" t="s">
        <v>23</v>
      </c>
      <c r="H270" s="24">
        <v>5000</v>
      </c>
      <c r="I270" s="24"/>
      <c r="J270" s="24">
        <f t="shared" si="95"/>
        <v>5000</v>
      </c>
    </row>
    <row r="271" spans="2:10" x14ac:dyDescent="0.2">
      <c r="B271" s="30">
        <f t="shared" si="89"/>
        <v>264</v>
      </c>
      <c r="C271" s="8">
        <v>220</v>
      </c>
      <c r="D271" s="8"/>
      <c r="E271" s="8"/>
      <c r="F271" s="8"/>
      <c r="G271" s="8" t="s">
        <v>225</v>
      </c>
      <c r="H271" s="22">
        <f>H272</f>
        <v>4565</v>
      </c>
      <c r="I271" s="22">
        <f t="shared" ref="I271:I272" si="98">I272</f>
        <v>0</v>
      </c>
      <c r="J271" s="22">
        <f t="shared" si="95"/>
        <v>4565</v>
      </c>
    </row>
    <row r="272" spans="2:10" x14ac:dyDescent="0.2">
      <c r="B272" s="30">
        <f t="shared" si="89"/>
        <v>265</v>
      </c>
      <c r="C272" s="3"/>
      <c r="D272" s="3">
        <v>223</v>
      </c>
      <c r="E272" s="3"/>
      <c r="F272" s="3"/>
      <c r="G272" s="3" t="s">
        <v>25</v>
      </c>
      <c r="H272" s="23">
        <f>H273</f>
        <v>4565</v>
      </c>
      <c r="I272" s="23">
        <f t="shared" si="98"/>
        <v>0</v>
      </c>
      <c r="J272" s="23">
        <f t="shared" si="95"/>
        <v>4565</v>
      </c>
    </row>
    <row r="273" spans="2:10" x14ac:dyDescent="0.2">
      <c r="B273" s="30">
        <f t="shared" si="89"/>
        <v>266</v>
      </c>
      <c r="C273" s="4"/>
      <c r="D273" s="4"/>
      <c r="E273" s="4">
        <v>223002</v>
      </c>
      <c r="F273" s="4"/>
      <c r="G273" s="4" t="s">
        <v>69</v>
      </c>
      <c r="H273" s="24">
        <v>4565</v>
      </c>
      <c r="I273" s="24"/>
      <c r="J273" s="24">
        <f t="shared" si="95"/>
        <v>4565</v>
      </c>
    </row>
    <row r="274" spans="2:10" x14ac:dyDescent="0.2">
      <c r="B274" s="30">
        <f t="shared" si="89"/>
        <v>267</v>
      </c>
      <c r="C274" s="8">
        <v>240</v>
      </c>
      <c r="D274" s="8"/>
      <c r="E274" s="8"/>
      <c r="F274" s="8"/>
      <c r="G274" s="8" t="s">
        <v>175</v>
      </c>
      <c r="H274" s="22">
        <f>H275</f>
        <v>5</v>
      </c>
      <c r="I274" s="22">
        <f t="shared" ref="I274:I275" si="99">I275</f>
        <v>0</v>
      </c>
      <c r="J274" s="22">
        <f t="shared" si="95"/>
        <v>5</v>
      </c>
    </row>
    <row r="275" spans="2:10" x14ac:dyDescent="0.2">
      <c r="B275" s="30">
        <f t="shared" si="89"/>
        <v>268</v>
      </c>
      <c r="C275" s="3"/>
      <c r="D275" s="3">
        <v>242</v>
      </c>
      <c r="E275" s="3"/>
      <c r="F275" s="3"/>
      <c r="G275" s="3" t="s">
        <v>174</v>
      </c>
      <c r="H275" s="23">
        <f>H276</f>
        <v>5</v>
      </c>
      <c r="I275" s="23">
        <f t="shared" si="99"/>
        <v>0</v>
      </c>
      <c r="J275" s="23">
        <f t="shared" si="95"/>
        <v>5</v>
      </c>
    </row>
    <row r="276" spans="2:10" x14ac:dyDescent="0.2">
      <c r="B276" s="30">
        <f t="shared" si="89"/>
        <v>269</v>
      </c>
      <c r="C276" s="4"/>
      <c r="D276" s="4"/>
      <c r="E276" s="4">
        <v>242</v>
      </c>
      <c r="F276" s="4"/>
      <c r="G276" s="4" t="s">
        <v>174</v>
      </c>
      <c r="H276" s="24">
        <v>5</v>
      </c>
      <c r="I276" s="24"/>
      <c r="J276" s="24">
        <f t="shared" si="95"/>
        <v>5</v>
      </c>
    </row>
    <row r="277" spans="2:10" x14ac:dyDescent="0.2">
      <c r="B277" s="30">
        <f t="shared" si="89"/>
        <v>270</v>
      </c>
      <c r="C277" s="8">
        <v>290</v>
      </c>
      <c r="D277" s="8"/>
      <c r="E277" s="8"/>
      <c r="F277" s="8"/>
      <c r="G277" s="8" t="s">
        <v>176</v>
      </c>
      <c r="H277" s="22">
        <f>H278</f>
        <v>500</v>
      </c>
      <c r="I277" s="22">
        <f t="shared" ref="I277:I278" si="100">I278</f>
        <v>0</v>
      </c>
      <c r="J277" s="22">
        <f t="shared" si="95"/>
        <v>500</v>
      </c>
    </row>
    <row r="278" spans="2:10" x14ac:dyDescent="0.2">
      <c r="B278" s="30">
        <f t="shared" si="89"/>
        <v>271</v>
      </c>
      <c r="C278" s="3"/>
      <c r="D278" s="3">
        <v>292</v>
      </c>
      <c r="E278" s="3"/>
      <c r="F278" s="3"/>
      <c r="G278" s="3" t="s">
        <v>177</v>
      </c>
      <c r="H278" s="23">
        <f>H279</f>
        <v>500</v>
      </c>
      <c r="I278" s="23">
        <f t="shared" si="100"/>
        <v>0</v>
      </c>
      <c r="J278" s="23">
        <f t="shared" si="95"/>
        <v>500</v>
      </c>
    </row>
    <row r="279" spans="2:10" ht="13.5" thickBot="1" x14ac:dyDescent="0.25">
      <c r="B279" s="30">
        <f t="shared" si="89"/>
        <v>272</v>
      </c>
      <c r="C279" s="4"/>
      <c r="D279" s="4"/>
      <c r="E279" s="4">
        <v>292012</v>
      </c>
      <c r="F279" s="4"/>
      <c r="G279" s="4" t="s">
        <v>7</v>
      </c>
      <c r="H279" s="24">
        <v>500</v>
      </c>
      <c r="I279" s="24"/>
      <c r="J279" s="24">
        <f t="shared" si="95"/>
        <v>500</v>
      </c>
    </row>
    <row r="280" spans="2:10" ht="15.75" thickBot="1" x14ac:dyDescent="0.3">
      <c r="B280" s="30">
        <f t="shared" si="89"/>
        <v>273</v>
      </c>
      <c r="C280" s="15">
        <v>11</v>
      </c>
      <c r="D280" s="15"/>
      <c r="E280" s="15"/>
      <c r="F280" s="15"/>
      <c r="G280" s="15" t="s">
        <v>275</v>
      </c>
      <c r="H280" s="21">
        <f>H290+H287+H284+H281</f>
        <v>47610</v>
      </c>
      <c r="I280" s="21">
        <f t="shared" ref="I280" si="101">I290+I287+I284+I281</f>
        <v>0</v>
      </c>
      <c r="J280" s="21">
        <f t="shared" si="95"/>
        <v>47610</v>
      </c>
    </row>
    <row r="281" spans="2:10" x14ac:dyDescent="0.2">
      <c r="B281" s="30">
        <f t="shared" si="89"/>
        <v>274</v>
      </c>
      <c r="C281" s="8">
        <v>210</v>
      </c>
      <c r="D281" s="8"/>
      <c r="E281" s="8"/>
      <c r="F281" s="8"/>
      <c r="G281" s="8" t="s">
        <v>21</v>
      </c>
      <c r="H281" s="22">
        <f>H282</f>
        <v>37000</v>
      </c>
      <c r="I281" s="22">
        <f t="shared" ref="I281:I282" si="102">I282</f>
        <v>0</v>
      </c>
      <c r="J281" s="22">
        <f t="shared" si="95"/>
        <v>37000</v>
      </c>
    </row>
    <row r="282" spans="2:10" x14ac:dyDescent="0.2">
      <c r="B282" s="30">
        <f t="shared" si="89"/>
        <v>275</v>
      </c>
      <c r="C282" s="3"/>
      <c r="D282" s="3">
        <v>212</v>
      </c>
      <c r="E282" s="3"/>
      <c r="F282" s="3"/>
      <c r="G282" s="3" t="s">
        <v>22</v>
      </c>
      <c r="H282" s="23">
        <f>H283</f>
        <v>37000</v>
      </c>
      <c r="I282" s="23">
        <f t="shared" si="102"/>
        <v>0</v>
      </c>
      <c r="J282" s="23">
        <f t="shared" si="95"/>
        <v>37000</v>
      </c>
    </row>
    <row r="283" spans="2:10" x14ac:dyDescent="0.2">
      <c r="B283" s="30">
        <f t="shared" si="89"/>
        <v>276</v>
      </c>
      <c r="C283" s="4"/>
      <c r="D283" s="4"/>
      <c r="E283" s="4">
        <v>212003</v>
      </c>
      <c r="F283" s="4"/>
      <c r="G283" s="4" t="s">
        <v>23</v>
      </c>
      <c r="H283" s="24">
        <v>37000</v>
      </c>
      <c r="I283" s="24"/>
      <c r="J283" s="24">
        <f t="shared" si="95"/>
        <v>37000</v>
      </c>
    </row>
    <row r="284" spans="2:10" x14ac:dyDescent="0.2">
      <c r="B284" s="30">
        <f t="shared" si="89"/>
        <v>277</v>
      </c>
      <c r="C284" s="8">
        <v>220</v>
      </c>
      <c r="D284" s="8"/>
      <c r="E284" s="8"/>
      <c r="F284" s="8"/>
      <c r="G284" s="8" t="s">
        <v>225</v>
      </c>
      <c r="H284" s="22">
        <f>H285</f>
        <v>10305</v>
      </c>
      <c r="I284" s="22">
        <f t="shared" ref="I284:I285" si="103">I285</f>
        <v>0</v>
      </c>
      <c r="J284" s="22">
        <f t="shared" si="95"/>
        <v>10305</v>
      </c>
    </row>
    <row r="285" spans="2:10" x14ac:dyDescent="0.2">
      <c r="B285" s="30">
        <f t="shared" si="89"/>
        <v>278</v>
      </c>
      <c r="C285" s="3"/>
      <c r="D285" s="3">
        <v>223</v>
      </c>
      <c r="E285" s="3"/>
      <c r="F285" s="3"/>
      <c r="G285" s="3" t="s">
        <v>25</v>
      </c>
      <c r="H285" s="23">
        <f>H286</f>
        <v>10305</v>
      </c>
      <c r="I285" s="23">
        <f t="shared" si="103"/>
        <v>0</v>
      </c>
      <c r="J285" s="23">
        <f t="shared" si="95"/>
        <v>10305</v>
      </c>
    </row>
    <row r="286" spans="2:10" x14ac:dyDescent="0.2">
      <c r="B286" s="30">
        <f t="shared" si="89"/>
        <v>279</v>
      </c>
      <c r="C286" s="4"/>
      <c r="D286" s="4"/>
      <c r="E286" s="4">
        <v>223002</v>
      </c>
      <c r="F286" s="4"/>
      <c r="G286" s="4" t="s">
        <v>69</v>
      </c>
      <c r="H286" s="24">
        <v>10305</v>
      </c>
      <c r="I286" s="24"/>
      <c r="J286" s="24">
        <f t="shared" si="95"/>
        <v>10305</v>
      </c>
    </row>
    <row r="287" spans="2:10" x14ac:dyDescent="0.2">
      <c r="B287" s="30">
        <f t="shared" si="89"/>
        <v>280</v>
      </c>
      <c r="C287" s="8">
        <v>240</v>
      </c>
      <c r="D287" s="8"/>
      <c r="E287" s="8"/>
      <c r="F287" s="8"/>
      <c r="G287" s="8" t="s">
        <v>175</v>
      </c>
      <c r="H287" s="22">
        <f>H288</f>
        <v>5</v>
      </c>
      <c r="I287" s="22">
        <f t="shared" ref="I287:I288" si="104">I288</f>
        <v>0</v>
      </c>
      <c r="J287" s="22">
        <f t="shared" si="95"/>
        <v>5</v>
      </c>
    </row>
    <row r="288" spans="2:10" x14ac:dyDescent="0.2">
      <c r="B288" s="30">
        <f t="shared" si="89"/>
        <v>281</v>
      </c>
      <c r="C288" s="3"/>
      <c r="D288" s="3">
        <v>242</v>
      </c>
      <c r="E288" s="3"/>
      <c r="F288" s="3"/>
      <c r="G288" s="3" t="s">
        <v>174</v>
      </c>
      <c r="H288" s="23">
        <f>H289</f>
        <v>5</v>
      </c>
      <c r="I288" s="23">
        <f t="shared" si="104"/>
        <v>0</v>
      </c>
      <c r="J288" s="23">
        <f t="shared" si="95"/>
        <v>5</v>
      </c>
    </row>
    <row r="289" spans="2:10" x14ac:dyDescent="0.2">
      <c r="B289" s="30">
        <f t="shared" si="89"/>
        <v>282</v>
      </c>
      <c r="C289" s="4"/>
      <c r="D289" s="4"/>
      <c r="E289" s="4">
        <v>242</v>
      </c>
      <c r="F289" s="4"/>
      <c r="G289" s="4" t="s">
        <v>174</v>
      </c>
      <c r="H289" s="24">
        <v>5</v>
      </c>
      <c r="I289" s="24"/>
      <c r="J289" s="24">
        <f t="shared" si="95"/>
        <v>5</v>
      </c>
    </row>
    <row r="290" spans="2:10" x14ac:dyDescent="0.2">
      <c r="B290" s="30">
        <f t="shared" si="89"/>
        <v>283</v>
      </c>
      <c r="C290" s="8">
        <v>290</v>
      </c>
      <c r="D290" s="8"/>
      <c r="E290" s="8"/>
      <c r="F290" s="8"/>
      <c r="G290" s="8" t="s">
        <v>176</v>
      </c>
      <c r="H290" s="22">
        <f>H291</f>
        <v>300</v>
      </c>
      <c r="I290" s="22">
        <f t="shared" ref="I290:I291" si="105">I291</f>
        <v>0</v>
      </c>
      <c r="J290" s="22">
        <f t="shared" si="95"/>
        <v>300</v>
      </c>
    </row>
    <row r="291" spans="2:10" x14ac:dyDescent="0.2">
      <c r="B291" s="30">
        <f t="shared" si="89"/>
        <v>284</v>
      </c>
      <c r="C291" s="3"/>
      <c r="D291" s="3">
        <v>292</v>
      </c>
      <c r="E291" s="3"/>
      <c r="F291" s="3"/>
      <c r="G291" s="3" t="s">
        <v>177</v>
      </c>
      <c r="H291" s="23">
        <f>H292</f>
        <v>300</v>
      </c>
      <c r="I291" s="23">
        <f t="shared" si="105"/>
        <v>0</v>
      </c>
      <c r="J291" s="23">
        <f t="shared" si="95"/>
        <v>300</v>
      </c>
    </row>
    <row r="292" spans="2:10" ht="13.5" thickBot="1" x14ac:dyDescent="0.25">
      <c r="B292" s="30">
        <f t="shared" si="89"/>
        <v>285</v>
      </c>
      <c r="C292" s="4"/>
      <c r="D292" s="4"/>
      <c r="E292" s="4">
        <v>292012</v>
      </c>
      <c r="F292" s="4"/>
      <c r="G292" s="4" t="s">
        <v>7</v>
      </c>
      <c r="H292" s="24">
        <v>300</v>
      </c>
      <c r="I292" s="24"/>
      <c r="J292" s="24">
        <f t="shared" si="95"/>
        <v>300</v>
      </c>
    </row>
    <row r="293" spans="2:10" ht="15.75" thickBot="1" x14ac:dyDescent="0.3">
      <c r="B293" s="30">
        <f t="shared" si="89"/>
        <v>286</v>
      </c>
      <c r="C293" s="15">
        <v>12</v>
      </c>
      <c r="D293" s="15"/>
      <c r="E293" s="15"/>
      <c r="F293" s="15"/>
      <c r="G293" s="15" t="s">
        <v>274</v>
      </c>
      <c r="H293" s="21">
        <f>H303+H300+H297+H294</f>
        <v>11710</v>
      </c>
      <c r="I293" s="21">
        <f t="shared" ref="I293" si="106">I303+I300+I297+I294</f>
        <v>0</v>
      </c>
      <c r="J293" s="21">
        <f t="shared" si="95"/>
        <v>11710</v>
      </c>
    </row>
    <row r="294" spans="2:10" x14ac:dyDescent="0.2">
      <c r="B294" s="30">
        <f t="shared" si="89"/>
        <v>287</v>
      </c>
      <c r="C294" s="8">
        <v>210</v>
      </c>
      <c r="D294" s="8"/>
      <c r="E294" s="8"/>
      <c r="F294" s="8"/>
      <c r="G294" s="8" t="s">
        <v>21</v>
      </c>
      <c r="H294" s="22">
        <f>H295</f>
        <v>3000</v>
      </c>
      <c r="I294" s="22">
        <f t="shared" ref="I294:I295" si="107">I295</f>
        <v>0</v>
      </c>
      <c r="J294" s="22">
        <f t="shared" si="95"/>
        <v>3000</v>
      </c>
    </row>
    <row r="295" spans="2:10" x14ac:dyDescent="0.2">
      <c r="B295" s="30">
        <f t="shared" si="89"/>
        <v>288</v>
      </c>
      <c r="C295" s="3"/>
      <c r="D295" s="3">
        <v>212</v>
      </c>
      <c r="E295" s="3"/>
      <c r="F295" s="3"/>
      <c r="G295" s="3" t="s">
        <v>22</v>
      </c>
      <c r="H295" s="23">
        <f>H296</f>
        <v>3000</v>
      </c>
      <c r="I295" s="23">
        <f t="shared" si="107"/>
        <v>0</v>
      </c>
      <c r="J295" s="23">
        <f t="shared" si="95"/>
        <v>3000</v>
      </c>
    </row>
    <row r="296" spans="2:10" x14ac:dyDescent="0.2">
      <c r="B296" s="30">
        <f t="shared" si="89"/>
        <v>289</v>
      </c>
      <c r="C296" s="4"/>
      <c r="D296" s="4"/>
      <c r="E296" s="4">
        <v>212003</v>
      </c>
      <c r="F296" s="4"/>
      <c r="G296" s="4" t="s">
        <v>23</v>
      </c>
      <c r="H296" s="24">
        <v>3000</v>
      </c>
      <c r="I296" s="24"/>
      <c r="J296" s="24">
        <f t="shared" si="95"/>
        <v>3000</v>
      </c>
    </row>
    <row r="297" spans="2:10" x14ac:dyDescent="0.2">
      <c r="B297" s="30">
        <f t="shared" si="89"/>
        <v>290</v>
      </c>
      <c r="C297" s="8">
        <v>220</v>
      </c>
      <c r="D297" s="8"/>
      <c r="E297" s="8"/>
      <c r="F297" s="8"/>
      <c r="G297" s="8" t="s">
        <v>225</v>
      </c>
      <c r="H297" s="22">
        <f>H298</f>
        <v>8205</v>
      </c>
      <c r="I297" s="22">
        <f t="shared" ref="I297:I298" si="108">I298</f>
        <v>0</v>
      </c>
      <c r="J297" s="22">
        <f t="shared" si="95"/>
        <v>8205</v>
      </c>
    </row>
    <row r="298" spans="2:10" x14ac:dyDescent="0.2">
      <c r="B298" s="30">
        <f t="shared" si="89"/>
        <v>291</v>
      </c>
      <c r="C298" s="3"/>
      <c r="D298" s="3">
        <v>223</v>
      </c>
      <c r="E298" s="3"/>
      <c r="F298" s="3"/>
      <c r="G298" s="3" t="s">
        <v>25</v>
      </c>
      <c r="H298" s="23">
        <f>H299</f>
        <v>8205</v>
      </c>
      <c r="I298" s="23">
        <f t="shared" si="108"/>
        <v>0</v>
      </c>
      <c r="J298" s="23">
        <f t="shared" si="95"/>
        <v>8205</v>
      </c>
    </row>
    <row r="299" spans="2:10" x14ac:dyDescent="0.2">
      <c r="B299" s="30">
        <f t="shared" si="89"/>
        <v>292</v>
      </c>
      <c r="C299" s="4"/>
      <c r="D299" s="4"/>
      <c r="E299" s="4">
        <v>223002</v>
      </c>
      <c r="F299" s="4"/>
      <c r="G299" s="4" t="s">
        <v>69</v>
      </c>
      <c r="H299" s="24">
        <v>8205</v>
      </c>
      <c r="I299" s="24"/>
      <c r="J299" s="24">
        <f t="shared" si="95"/>
        <v>8205</v>
      </c>
    </row>
    <row r="300" spans="2:10" x14ac:dyDescent="0.2">
      <c r="B300" s="30">
        <f t="shared" si="89"/>
        <v>293</v>
      </c>
      <c r="C300" s="8">
        <v>240</v>
      </c>
      <c r="D300" s="8"/>
      <c r="E300" s="8"/>
      <c r="F300" s="8"/>
      <c r="G300" s="8" t="s">
        <v>175</v>
      </c>
      <c r="H300" s="22">
        <f>H301</f>
        <v>5</v>
      </c>
      <c r="I300" s="22">
        <f t="shared" ref="I300:I301" si="109">I301</f>
        <v>0</v>
      </c>
      <c r="J300" s="22">
        <f t="shared" si="95"/>
        <v>5</v>
      </c>
    </row>
    <row r="301" spans="2:10" x14ac:dyDescent="0.2">
      <c r="B301" s="30">
        <f t="shared" si="89"/>
        <v>294</v>
      </c>
      <c r="C301" s="3"/>
      <c r="D301" s="3">
        <v>242</v>
      </c>
      <c r="E301" s="3"/>
      <c r="F301" s="3"/>
      <c r="G301" s="3" t="s">
        <v>174</v>
      </c>
      <c r="H301" s="23">
        <f>H302</f>
        <v>5</v>
      </c>
      <c r="I301" s="23">
        <f t="shared" si="109"/>
        <v>0</v>
      </c>
      <c r="J301" s="23">
        <f t="shared" si="95"/>
        <v>5</v>
      </c>
    </row>
    <row r="302" spans="2:10" x14ac:dyDescent="0.2">
      <c r="B302" s="30">
        <f t="shared" si="89"/>
        <v>295</v>
      </c>
      <c r="C302" s="4"/>
      <c r="D302" s="4"/>
      <c r="E302" s="4">
        <v>242</v>
      </c>
      <c r="F302" s="4"/>
      <c r="G302" s="4" t="s">
        <v>174</v>
      </c>
      <c r="H302" s="24">
        <v>5</v>
      </c>
      <c r="I302" s="24"/>
      <c r="J302" s="24">
        <f t="shared" si="95"/>
        <v>5</v>
      </c>
    </row>
    <row r="303" spans="2:10" x14ac:dyDescent="0.2">
      <c r="B303" s="30">
        <f t="shared" si="89"/>
        <v>296</v>
      </c>
      <c r="C303" s="8">
        <v>290</v>
      </c>
      <c r="D303" s="8"/>
      <c r="E303" s="8"/>
      <c r="F303" s="8"/>
      <c r="G303" s="8" t="s">
        <v>176</v>
      </c>
      <c r="H303" s="22">
        <f>H304</f>
        <v>500</v>
      </c>
      <c r="I303" s="22">
        <f t="shared" ref="I303:I304" si="110">I304</f>
        <v>0</v>
      </c>
      <c r="J303" s="22">
        <f t="shared" si="95"/>
        <v>500</v>
      </c>
    </row>
    <row r="304" spans="2:10" x14ac:dyDescent="0.2">
      <c r="B304" s="30">
        <f t="shared" si="89"/>
        <v>297</v>
      </c>
      <c r="C304" s="3"/>
      <c r="D304" s="3">
        <v>292</v>
      </c>
      <c r="E304" s="3"/>
      <c r="F304" s="3"/>
      <c r="G304" s="3" t="s">
        <v>177</v>
      </c>
      <c r="H304" s="23">
        <f>H305</f>
        <v>500</v>
      </c>
      <c r="I304" s="23">
        <f t="shared" si="110"/>
        <v>0</v>
      </c>
      <c r="J304" s="23">
        <f t="shared" si="95"/>
        <v>500</v>
      </c>
    </row>
    <row r="305" spans="2:10" ht="13.5" thickBot="1" x14ac:dyDescent="0.25">
      <c r="B305" s="30">
        <f t="shared" si="89"/>
        <v>298</v>
      </c>
      <c r="C305" s="4"/>
      <c r="D305" s="4"/>
      <c r="E305" s="4">
        <v>292012</v>
      </c>
      <c r="F305" s="4"/>
      <c r="G305" s="4" t="s">
        <v>7</v>
      </c>
      <c r="H305" s="24">
        <v>500</v>
      </c>
      <c r="I305" s="24"/>
      <c r="J305" s="24">
        <f t="shared" si="95"/>
        <v>500</v>
      </c>
    </row>
    <row r="306" spans="2:10" ht="15.75" thickBot="1" x14ac:dyDescent="0.3">
      <c r="B306" s="30">
        <f t="shared" si="89"/>
        <v>299</v>
      </c>
      <c r="C306" s="15">
        <v>13</v>
      </c>
      <c r="D306" s="15"/>
      <c r="E306" s="15"/>
      <c r="F306" s="15"/>
      <c r="G306" s="15" t="s">
        <v>256</v>
      </c>
      <c r="H306" s="21">
        <f>H316+H313+H310+H307</f>
        <v>10710</v>
      </c>
      <c r="I306" s="21">
        <f t="shared" ref="I306" si="111">I316+I313+I310+I307</f>
        <v>0</v>
      </c>
      <c r="J306" s="21">
        <f t="shared" si="95"/>
        <v>10710</v>
      </c>
    </row>
    <row r="307" spans="2:10" x14ac:dyDescent="0.2">
      <c r="B307" s="30">
        <f t="shared" si="89"/>
        <v>300</v>
      </c>
      <c r="C307" s="8">
        <v>210</v>
      </c>
      <c r="D307" s="8"/>
      <c r="E307" s="8"/>
      <c r="F307" s="8"/>
      <c r="G307" s="8" t="s">
        <v>21</v>
      </c>
      <c r="H307" s="22">
        <f>H308</f>
        <v>6000</v>
      </c>
      <c r="I307" s="22">
        <f t="shared" ref="I307:I308" si="112">I308</f>
        <v>0</v>
      </c>
      <c r="J307" s="22">
        <f t="shared" si="95"/>
        <v>6000</v>
      </c>
    </row>
    <row r="308" spans="2:10" x14ac:dyDescent="0.2">
      <c r="B308" s="30">
        <f t="shared" si="89"/>
        <v>301</v>
      </c>
      <c r="C308" s="3"/>
      <c r="D308" s="3">
        <v>212</v>
      </c>
      <c r="E308" s="3"/>
      <c r="F308" s="3"/>
      <c r="G308" s="3" t="s">
        <v>22</v>
      </c>
      <c r="H308" s="23">
        <f>H309</f>
        <v>6000</v>
      </c>
      <c r="I308" s="23">
        <f t="shared" si="112"/>
        <v>0</v>
      </c>
      <c r="J308" s="23">
        <f t="shared" si="95"/>
        <v>6000</v>
      </c>
    </row>
    <row r="309" spans="2:10" x14ac:dyDescent="0.2">
      <c r="B309" s="30">
        <f t="shared" si="89"/>
        <v>302</v>
      </c>
      <c r="C309" s="4"/>
      <c r="D309" s="4"/>
      <c r="E309" s="4">
        <v>212003</v>
      </c>
      <c r="F309" s="4"/>
      <c r="G309" s="4" t="s">
        <v>23</v>
      </c>
      <c r="H309" s="24">
        <v>6000</v>
      </c>
      <c r="I309" s="24"/>
      <c r="J309" s="24">
        <f t="shared" si="95"/>
        <v>6000</v>
      </c>
    </row>
    <row r="310" spans="2:10" x14ac:dyDescent="0.2">
      <c r="B310" s="30">
        <f t="shared" si="89"/>
        <v>303</v>
      </c>
      <c r="C310" s="8">
        <v>220</v>
      </c>
      <c r="D310" s="8"/>
      <c r="E310" s="8"/>
      <c r="F310" s="8"/>
      <c r="G310" s="8" t="s">
        <v>225</v>
      </c>
      <c r="H310" s="22">
        <f>H311</f>
        <v>4405</v>
      </c>
      <c r="I310" s="22">
        <f t="shared" ref="I310:I311" si="113">I311</f>
        <v>0</v>
      </c>
      <c r="J310" s="22">
        <f t="shared" si="95"/>
        <v>4405</v>
      </c>
    </row>
    <row r="311" spans="2:10" x14ac:dyDescent="0.2">
      <c r="B311" s="30">
        <f t="shared" si="89"/>
        <v>304</v>
      </c>
      <c r="C311" s="3"/>
      <c r="D311" s="3">
        <v>223</v>
      </c>
      <c r="E311" s="3"/>
      <c r="F311" s="3"/>
      <c r="G311" s="3" t="s">
        <v>25</v>
      </c>
      <c r="H311" s="23">
        <f>H312</f>
        <v>4405</v>
      </c>
      <c r="I311" s="23">
        <f t="shared" si="113"/>
        <v>0</v>
      </c>
      <c r="J311" s="23">
        <f t="shared" si="95"/>
        <v>4405</v>
      </c>
    </row>
    <row r="312" spans="2:10" x14ac:dyDescent="0.2">
      <c r="B312" s="30">
        <f t="shared" si="89"/>
        <v>305</v>
      </c>
      <c r="C312" s="4"/>
      <c r="D312" s="4"/>
      <c r="E312" s="4">
        <v>223002</v>
      </c>
      <c r="F312" s="4"/>
      <c r="G312" s="4" t="s">
        <v>69</v>
      </c>
      <c r="H312" s="24">
        <v>4405</v>
      </c>
      <c r="I312" s="24"/>
      <c r="J312" s="24">
        <f t="shared" si="95"/>
        <v>4405</v>
      </c>
    </row>
    <row r="313" spans="2:10" x14ac:dyDescent="0.2">
      <c r="B313" s="30">
        <f t="shared" si="89"/>
        <v>306</v>
      </c>
      <c r="C313" s="8">
        <v>240</v>
      </c>
      <c r="D313" s="8"/>
      <c r="E313" s="8"/>
      <c r="F313" s="8"/>
      <c r="G313" s="8" t="s">
        <v>175</v>
      </c>
      <c r="H313" s="22">
        <f>H314</f>
        <v>5</v>
      </c>
      <c r="I313" s="22">
        <f t="shared" ref="I313:I314" si="114">I314</f>
        <v>0</v>
      </c>
      <c r="J313" s="22">
        <f t="shared" si="95"/>
        <v>5</v>
      </c>
    </row>
    <row r="314" spans="2:10" x14ac:dyDescent="0.2">
      <c r="B314" s="30">
        <f t="shared" si="89"/>
        <v>307</v>
      </c>
      <c r="C314" s="3"/>
      <c r="D314" s="3">
        <v>242</v>
      </c>
      <c r="E314" s="3"/>
      <c r="F314" s="3"/>
      <c r="G314" s="3" t="s">
        <v>174</v>
      </c>
      <c r="H314" s="23">
        <f>H315</f>
        <v>5</v>
      </c>
      <c r="I314" s="23">
        <f t="shared" si="114"/>
        <v>0</v>
      </c>
      <c r="J314" s="23">
        <f t="shared" si="95"/>
        <v>5</v>
      </c>
    </row>
    <row r="315" spans="2:10" x14ac:dyDescent="0.2">
      <c r="B315" s="30">
        <f t="shared" si="89"/>
        <v>308</v>
      </c>
      <c r="C315" s="4"/>
      <c r="D315" s="4"/>
      <c r="E315" s="4">
        <v>242</v>
      </c>
      <c r="F315" s="4"/>
      <c r="G315" s="4" t="s">
        <v>174</v>
      </c>
      <c r="H315" s="24">
        <v>5</v>
      </c>
      <c r="I315" s="24"/>
      <c r="J315" s="24">
        <f t="shared" si="95"/>
        <v>5</v>
      </c>
    </row>
    <row r="316" spans="2:10" x14ac:dyDescent="0.2">
      <c r="B316" s="30">
        <f t="shared" ref="B316:B379" si="115">B315+1</f>
        <v>309</v>
      </c>
      <c r="C316" s="8">
        <v>290</v>
      </c>
      <c r="D316" s="8"/>
      <c r="E316" s="8"/>
      <c r="F316" s="8"/>
      <c r="G316" s="8" t="s">
        <v>176</v>
      </c>
      <c r="H316" s="22">
        <f>H317</f>
        <v>300</v>
      </c>
      <c r="I316" s="22">
        <f t="shared" ref="I316:I317" si="116">I317</f>
        <v>0</v>
      </c>
      <c r="J316" s="22">
        <f t="shared" si="95"/>
        <v>300</v>
      </c>
    </row>
    <row r="317" spans="2:10" x14ac:dyDescent="0.2">
      <c r="B317" s="30">
        <f t="shared" si="115"/>
        <v>310</v>
      </c>
      <c r="C317" s="3"/>
      <c r="D317" s="3">
        <v>292</v>
      </c>
      <c r="E317" s="3"/>
      <c r="F317" s="3"/>
      <c r="G317" s="3" t="s">
        <v>177</v>
      </c>
      <c r="H317" s="23">
        <f>H318</f>
        <v>300</v>
      </c>
      <c r="I317" s="23">
        <f t="shared" si="116"/>
        <v>0</v>
      </c>
      <c r="J317" s="23">
        <f t="shared" si="95"/>
        <v>300</v>
      </c>
    </row>
    <row r="318" spans="2:10" ht="13.5" thickBot="1" x14ac:dyDescent="0.25">
      <c r="B318" s="30">
        <f t="shared" si="115"/>
        <v>311</v>
      </c>
      <c r="C318" s="4"/>
      <c r="D318" s="4"/>
      <c r="E318" s="4">
        <v>292012</v>
      </c>
      <c r="F318" s="4"/>
      <c r="G318" s="4" t="s">
        <v>7</v>
      </c>
      <c r="H318" s="24">
        <v>300</v>
      </c>
      <c r="I318" s="24"/>
      <c r="J318" s="24">
        <f t="shared" si="95"/>
        <v>300</v>
      </c>
    </row>
    <row r="319" spans="2:10" ht="15.75" thickBot="1" x14ac:dyDescent="0.3">
      <c r="B319" s="30">
        <f t="shared" si="115"/>
        <v>312</v>
      </c>
      <c r="C319" s="15">
        <v>14</v>
      </c>
      <c r="D319" s="15"/>
      <c r="E319" s="15"/>
      <c r="F319" s="15"/>
      <c r="G319" s="15" t="s">
        <v>266</v>
      </c>
      <c r="H319" s="21">
        <f>H323+H320</f>
        <v>91010</v>
      </c>
      <c r="I319" s="21">
        <f t="shared" ref="I319" si="117">I323+I320</f>
        <v>0</v>
      </c>
      <c r="J319" s="21">
        <f t="shared" si="95"/>
        <v>91010</v>
      </c>
    </row>
    <row r="320" spans="2:10" x14ac:dyDescent="0.2">
      <c r="B320" s="30">
        <f t="shared" si="115"/>
        <v>313</v>
      </c>
      <c r="C320" s="8">
        <v>220</v>
      </c>
      <c r="D320" s="8"/>
      <c r="E320" s="8"/>
      <c r="F320" s="8"/>
      <c r="G320" s="8" t="s">
        <v>225</v>
      </c>
      <c r="H320" s="22">
        <f>H321</f>
        <v>91005</v>
      </c>
      <c r="I320" s="22">
        <f t="shared" ref="I320:I321" si="118">I321</f>
        <v>0</v>
      </c>
      <c r="J320" s="22">
        <f t="shared" si="95"/>
        <v>91005</v>
      </c>
    </row>
    <row r="321" spans="2:10" x14ac:dyDescent="0.2">
      <c r="B321" s="30">
        <f t="shared" si="115"/>
        <v>314</v>
      </c>
      <c r="C321" s="3"/>
      <c r="D321" s="3">
        <v>223</v>
      </c>
      <c r="E321" s="3"/>
      <c r="F321" s="3"/>
      <c r="G321" s="3" t="s">
        <v>25</v>
      </c>
      <c r="H321" s="23">
        <f>H322</f>
        <v>91005</v>
      </c>
      <c r="I321" s="23">
        <f t="shared" si="118"/>
        <v>0</v>
      </c>
      <c r="J321" s="23">
        <f t="shared" si="95"/>
        <v>91005</v>
      </c>
    </row>
    <row r="322" spans="2:10" x14ac:dyDescent="0.2">
      <c r="B322" s="30">
        <f t="shared" si="115"/>
        <v>315</v>
      </c>
      <c r="C322" s="4"/>
      <c r="D322" s="4"/>
      <c r="E322" s="4">
        <v>223001</v>
      </c>
      <c r="F322" s="4"/>
      <c r="G322" s="4" t="s">
        <v>26</v>
      </c>
      <c r="H322" s="24">
        <v>91005</v>
      </c>
      <c r="I322" s="24"/>
      <c r="J322" s="24">
        <f t="shared" si="95"/>
        <v>91005</v>
      </c>
    </row>
    <row r="323" spans="2:10" x14ac:dyDescent="0.2">
      <c r="B323" s="30">
        <f t="shared" si="115"/>
        <v>316</v>
      </c>
      <c r="C323" s="8">
        <v>240</v>
      </c>
      <c r="D323" s="8"/>
      <c r="E323" s="8"/>
      <c r="F323" s="8"/>
      <c r="G323" s="8" t="s">
        <v>175</v>
      </c>
      <c r="H323" s="22">
        <f>H324</f>
        <v>5</v>
      </c>
      <c r="I323" s="22">
        <f t="shared" ref="I323:I324" si="119">I324</f>
        <v>0</v>
      </c>
      <c r="J323" s="22">
        <f t="shared" si="95"/>
        <v>5</v>
      </c>
    </row>
    <row r="324" spans="2:10" x14ac:dyDescent="0.2">
      <c r="B324" s="30">
        <f t="shared" si="115"/>
        <v>317</v>
      </c>
      <c r="C324" s="3"/>
      <c r="D324" s="3">
        <v>242</v>
      </c>
      <c r="E324" s="3"/>
      <c r="F324" s="3"/>
      <c r="G324" s="3" t="s">
        <v>174</v>
      </c>
      <c r="H324" s="23">
        <f>H325</f>
        <v>5</v>
      </c>
      <c r="I324" s="23">
        <f t="shared" si="119"/>
        <v>0</v>
      </c>
      <c r="J324" s="23">
        <f t="shared" si="95"/>
        <v>5</v>
      </c>
    </row>
    <row r="325" spans="2:10" x14ac:dyDescent="0.2">
      <c r="B325" s="30">
        <f t="shared" si="115"/>
        <v>318</v>
      </c>
      <c r="C325" s="4"/>
      <c r="D325" s="4"/>
      <c r="E325" s="4">
        <v>242</v>
      </c>
      <c r="F325" s="4"/>
      <c r="G325" s="4" t="s">
        <v>174</v>
      </c>
      <c r="H325" s="24">
        <v>5</v>
      </c>
      <c r="I325" s="24"/>
      <c r="J325" s="24">
        <f t="shared" si="95"/>
        <v>5</v>
      </c>
    </row>
    <row r="326" spans="2:10" ht="16.5" thickBot="1" x14ac:dyDescent="0.3">
      <c r="B326" s="30">
        <f t="shared" si="115"/>
        <v>319</v>
      </c>
      <c r="C326" s="14">
        <v>300</v>
      </c>
      <c r="D326" s="14"/>
      <c r="E326" s="14"/>
      <c r="F326" s="14"/>
      <c r="G326" s="14" t="s">
        <v>229</v>
      </c>
      <c r="H326" s="20">
        <f>H374+H369+H363+H358+H351+H346+H341+H327</f>
        <v>7698180</v>
      </c>
      <c r="I326" s="20">
        <f t="shared" ref="I326" si="120">I374+I369+I363+I358+I351+I346+I341+I327</f>
        <v>0</v>
      </c>
      <c r="J326" s="20">
        <f t="shared" si="95"/>
        <v>7698180</v>
      </c>
    </row>
    <row r="327" spans="2:10" ht="15.75" thickBot="1" x14ac:dyDescent="0.3">
      <c r="B327" s="30">
        <f t="shared" si="115"/>
        <v>320</v>
      </c>
      <c r="C327" s="15"/>
      <c r="D327" s="15"/>
      <c r="E327" s="15"/>
      <c r="F327" s="15"/>
      <c r="G327" s="15" t="s">
        <v>287</v>
      </c>
      <c r="H327" s="21">
        <f>H328</f>
        <v>7627035</v>
      </c>
      <c r="I327" s="21">
        <f t="shared" ref="I327:I328" si="121">I328</f>
        <v>0</v>
      </c>
      <c r="J327" s="21">
        <f t="shared" si="95"/>
        <v>7627035</v>
      </c>
    </row>
    <row r="328" spans="2:10" x14ac:dyDescent="0.2">
      <c r="B328" s="30">
        <f t="shared" si="115"/>
        <v>321</v>
      </c>
      <c r="C328" s="8">
        <v>310</v>
      </c>
      <c r="D328" s="8"/>
      <c r="E328" s="8"/>
      <c r="F328" s="8"/>
      <c r="G328" s="8" t="s">
        <v>230</v>
      </c>
      <c r="H328" s="22">
        <f>H329</f>
        <v>7627035</v>
      </c>
      <c r="I328" s="22">
        <f t="shared" si="121"/>
        <v>0</v>
      </c>
      <c r="J328" s="22">
        <f t="shared" ref="J328:J380" si="122">H328+I328</f>
        <v>7627035</v>
      </c>
    </row>
    <row r="329" spans="2:10" x14ac:dyDescent="0.2">
      <c r="B329" s="30">
        <f t="shared" si="115"/>
        <v>322</v>
      </c>
      <c r="C329" s="3"/>
      <c r="D329" s="3">
        <v>312</v>
      </c>
      <c r="E329" s="3"/>
      <c r="F329" s="3"/>
      <c r="G329" s="3" t="s">
        <v>192</v>
      </c>
      <c r="H329" s="23">
        <f>H330+H333</f>
        <v>7627035</v>
      </c>
      <c r="I329" s="23">
        <f t="shared" ref="I329" si="123">I330+I333</f>
        <v>0</v>
      </c>
      <c r="J329" s="23">
        <f t="shared" si="122"/>
        <v>7627035</v>
      </c>
    </row>
    <row r="330" spans="2:10" x14ac:dyDescent="0.2">
      <c r="B330" s="30">
        <f t="shared" si="115"/>
        <v>323</v>
      </c>
      <c r="C330" s="4"/>
      <c r="D330" s="4"/>
      <c r="E330" s="4">
        <v>312001</v>
      </c>
      <c r="F330" s="4"/>
      <c r="G330" s="4" t="s">
        <v>8</v>
      </c>
      <c r="H330" s="24">
        <f>SUM(H331:H332)</f>
        <v>845090</v>
      </c>
      <c r="I330" s="24">
        <f t="shared" ref="I330" si="124">SUM(I331:I332)</f>
        <v>0</v>
      </c>
      <c r="J330" s="24">
        <f t="shared" si="122"/>
        <v>845090</v>
      </c>
    </row>
    <row r="331" spans="2:10" x14ac:dyDescent="0.2">
      <c r="B331" s="30">
        <f t="shared" si="115"/>
        <v>324</v>
      </c>
      <c r="C331" s="5"/>
      <c r="D331" s="5"/>
      <c r="E331" s="5"/>
      <c r="F331" s="5"/>
      <c r="G331" s="5" t="s">
        <v>415</v>
      </c>
      <c r="H331" s="25">
        <v>833090</v>
      </c>
      <c r="I331" s="25"/>
      <c r="J331" s="25">
        <f t="shared" si="122"/>
        <v>833090</v>
      </c>
    </row>
    <row r="332" spans="2:10" x14ac:dyDescent="0.2">
      <c r="B332" s="30">
        <f t="shared" si="115"/>
        <v>325</v>
      </c>
      <c r="C332" s="5"/>
      <c r="D332" s="5"/>
      <c r="E332" s="5"/>
      <c r="F332" s="5"/>
      <c r="G332" s="5" t="s">
        <v>182</v>
      </c>
      <c r="H332" s="25">
        <v>12000</v>
      </c>
      <c r="I332" s="25"/>
      <c r="J332" s="25">
        <f t="shared" si="122"/>
        <v>12000</v>
      </c>
    </row>
    <row r="333" spans="2:10" x14ac:dyDescent="0.2">
      <c r="B333" s="30">
        <f t="shared" si="115"/>
        <v>326</v>
      </c>
      <c r="C333" s="4"/>
      <c r="D333" s="4"/>
      <c r="E333" s="4">
        <v>312012</v>
      </c>
      <c r="F333" s="4"/>
      <c r="G333" s="4" t="s">
        <v>9</v>
      </c>
      <c r="H333" s="24">
        <f>SUM(H334:H340)</f>
        <v>6781945</v>
      </c>
      <c r="I333" s="24">
        <f t="shared" ref="I333" si="125">SUM(I334:I340)</f>
        <v>0</v>
      </c>
      <c r="J333" s="24">
        <f t="shared" si="122"/>
        <v>6781945</v>
      </c>
    </row>
    <row r="334" spans="2:10" x14ac:dyDescent="0.2">
      <c r="B334" s="30">
        <f t="shared" si="115"/>
        <v>327</v>
      </c>
      <c r="C334" s="5"/>
      <c r="D334" s="5"/>
      <c r="E334" s="5"/>
      <c r="F334" s="5"/>
      <c r="G334" s="5" t="s">
        <v>416</v>
      </c>
      <c r="H334" s="25">
        <v>6479800</v>
      </c>
      <c r="I334" s="25"/>
      <c r="J334" s="25">
        <f t="shared" si="122"/>
        <v>6479800</v>
      </c>
    </row>
    <row r="335" spans="2:10" x14ac:dyDescent="0.2">
      <c r="B335" s="30">
        <f t="shared" si="115"/>
        <v>328</v>
      </c>
      <c r="C335" s="5"/>
      <c r="D335" s="5"/>
      <c r="E335" s="5"/>
      <c r="F335" s="5"/>
      <c r="G335" s="5" t="s">
        <v>417</v>
      </c>
      <c r="H335" s="25">
        <v>81340</v>
      </c>
      <c r="I335" s="25"/>
      <c r="J335" s="25">
        <f t="shared" si="122"/>
        <v>81340</v>
      </c>
    </row>
    <row r="336" spans="2:10" x14ac:dyDescent="0.2">
      <c r="B336" s="30">
        <f t="shared" si="115"/>
        <v>329</v>
      </c>
      <c r="C336" s="5"/>
      <c r="D336" s="5"/>
      <c r="E336" s="5"/>
      <c r="F336" s="5"/>
      <c r="G336" s="5" t="s">
        <v>418</v>
      </c>
      <c r="H336" s="25">
        <v>87000</v>
      </c>
      <c r="I336" s="25"/>
      <c r="J336" s="25">
        <f t="shared" si="122"/>
        <v>87000</v>
      </c>
    </row>
    <row r="337" spans="2:10" x14ac:dyDescent="0.2">
      <c r="B337" s="30">
        <f t="shared" si="115"/>
        <v>330</v>
      </c>
      <c r="C337" s="5"/>
      <c r="D337" s="5"/>
      <c r="E337" s="5"/>
      <c r="F337" s="5"/>
      <c r="G337" s="5" t="s">
        <v>419</v>
      </c>
      <c r="H337" s="25">
        <v>52000</v>
      </c>
      <c r="I337" s="25"/>
      <c r="J337" s="25">
        <f t="shared" si="122"/>
        <v>52000</v>
      </c>
    </row>
    <row r="338" spans="2:10" x14ac:dyDescent="0.2">
      <c r="B338" s="30">
        <f t="shared" si="115"/>
        <v>331</v>
      </c>
      <c r="C338" s="5"/>
      <c r="D338" s="5"/>
      <c r="E338" s="5"/>
      <c r="F338" s="5"/>
      <c r="G338" s="5" t="s">
        <v>420</v>
      </c>
      <c r="H338" s="75">
        <v>38805</v>
      </c>
      <c r="I338" s="75"/>
      <c r="J338" s="75">
        <f t="shared" si="122"/>
        <v>38805</v>
      </c>
    </row>
    <row r="339" spans="2:10" x14ac:dyDescent="0.2">
      <c r="B339" s="30">
        <f t="shared" si="115"/>
        <v>332</v>
      </c>
      <c r="C339" s="5"/>
      <c r="D339" s="5"/>
      <c r="E339" s="5"/>
      <c r="F339" s="5"/>
      <c r="G339" s="5" t="s">
        <v>421</v>
      </c>
      <c r="H339" s="25">
        <v>18500</v>
      </c>
      <c r="I339" s="25"/>
      <c r="J339" s="25">
        <f t="shared" si="122"/>
        <v>18500</v>
      </c>
    </row>
    <row r="340" spans="2:10" ht="13.5" thickBot="1" x14ac:dyDescent="0.25">
      <c r="B340" s="30">
        <f t="shared" si="115"/>
        <v>333</v>
      </c>
      <c r="C340" s="5"/>
      <c r="D340" s="5"/>
      <c r="E340" s="5"/>
      <c r="F340" s="5"/>
      <c r="G340" s="5" t="s">
        <v>422</v>
      </c>
      <c r="H340" s="25">
        <v>24500</v>
      </c>
      <c r="I340" s="25"/>
      <c r="J340" s="25">
        <f t="shared" si="122"/>
        <v>24500</v>
      </c>
    </row>
    <row r="341" spans="2:10" ht="15.75" thickBot="1" x14ac:dyDescent="0.3">
      <c r="B341" s="30">
        <f t="shared" si="115"/>
        <v>334</v>
      </c>
      <c r="C341" s="15">
        <v>6</v>
      </c>
      <c r="D341" s="15"/>
      <c r="E341" s="15"/>
      <c r="F341" s="15"/>
      <c r="G341" s="15" t="s">
        <v>83</v>
      </c>
      <c r="H341" s="21">
        <f>H342</f>
        <v>11000</v>
      </c>
      <c r="I341" s="21">
        <f t="shared" ref="I341:I344" si="126">I342</f>
        <v>0</v>
      </c>
      <c r="J341" s="21">
        <f t="shared" si="122"/>
        <v>11000</v>
      </c>
    </row>
    <row r="342" spans="2:10" x14ac:dyDescent="0.2">
      <c r="B342" s="30">
        <f t="shared" si="115"/>
        <v>335</v>
      </c>
      <c r="C342" s="8">
        <v>310</v>
      </c>
      <c r="D342" s="8"/>
      <c r="E342" s="8"/>
      <c r="F342" s="8"/>
      <c r="G342" s="8" t="s">
        <v>230</v>
      </c>
      <c r="H342" s="22">
        <f>H343</f>
        <v>11000</v>
      </c>
      <c r="I342" s="22">
        <f t="shared" si="126"/>
        <v>0</v>
      </c>
      <c r="J342" s="22">
        <f t="shared" si="122"/>
        <v>11000</v>
      </c>
    </row>
    <row r="343" spans="2:10" x14ac:dyDescent="0.2">
      <c r="B343" s="30">
        <f t="shared" si="115"/>
        <v>336</v>
      </c>
      <c r="C343" s="3"/>
      <c r="D343" s="3">
        <v>312</v>
      </c>
      <c r="E343" s="3"/>
      <c r="F343" s="3"/>
      <c r="G343" s="3" t="s">
        <v>192</v>
      </c>
      <c r="H343" s="23">
        <f>H344</f>
        <v>11000</v>
      </c>
      <c r="I343" s="23">
        <f t="shared" si="126"/>
        <v>0</v>
      </c>
      <c r="J343" s="23">
        <f t="shared" si="122"/>
        <v>11000</v>
      </c>
    </row>
    <row r="344" spans="2:10" x14ac:dyDescent="0.2">
      <c r="B344" s="30">
        <f t="shared" si="115"/>
        <v>337</v>
      </c>
      <c r="C344" s="4"/>
      <c r="D344" s="4"/>
      <c r="E344" s="4">
        <v>312007</v>
      </c>
      <c r="F344" s="4"/>
      <c r="G344" s="4" t="s">
        <v>60</v>
      </c>
      <c r="H344" s="24">
        <f>H345</f>
        <v>11000</v>
      </c>
      <c r="I344" s="24">
        <f t="shared" si="126"/>
        <v>0</v>
      </c>
      <c r="J344" s="24">
        <f t="shared" si="122"/>
        <v>11000</v>
      </c>
    </row>
    <row r="345" spans="2:10" ht="13.5" thickBot="1" x14ac:dyDescent="0.25">
      <c r="B345" s="30">
        <f t="shared" si="115"/>
        <v>338</v>
      </c>
      <c r="C345" s="5"/>
      <c r="D345" s="5"/>
      <c r="E345" s="5"/>
      <c r="F345" s="5" t="s">
        <v>268</v>
      </c>
      <c r="G345" s="5" t="s">
        <v>231</v>
      </c>
      <c r="H345" s="25">
        <v>11000</v>
      </c>
      <c r="I345" s="25"/>
      <c r="J345" s="25">
        <f t="shared" si="122"/>
        <v>11000</v>
      </c>
    </row>
    <row r="346" spans="2:10" ht="15.75" thickBot="1" x14ac:dyDescent="0.3">
      <c r="B346" s="30">
        <f t="shared" si="115"/>
        <v>339</v>
      </c>
      <c r="C346" s="15">
        <v>7</v>
      </c>
      <c r="D346" s="15"/>
      <c r="E346" s="15"/>
      <c r="F346" s="15"/>
      <c r="G346" s="15" t="s">
        <v>325</v>
      </c>
      <c r="H346" s="21">
        <f>H347</f>
        <v>12000</v>
      </c>
      <c r="I346" s="21">
        <f t="shared" ref="I346:I349" si="127">I347</f>
        <v>0</v>
      </c>
      <c r="J346" s="21">
        <f t="shared" si="122"/>
        <v>12000</v>
      </c>
    </row>
    <row r="347" spans="2:10" x14ac:dyDescent="0.2">
      <c r="B347" s="30">
        <f t="shared" si="115"/>
        <v>340</v>
      </c>
      <c r="C347" s="8">
        <v>310</v>
      </c>
      <c r="D347" s="8"/>
      <c r="E347" s="8"/>
      <c r="F347" s="8"/>
      <c r="G347" s="8" t="s">
        <v>230</v>
      </c>
      <c r="H347" s="22">
        <f>H348</f>
        <v>12000</v>
      </c>
      <c r="I347" s="22">
        <f t="shared" si="127"/>
        <v>0</v>
      </c>
      <c r="J347" s="22">
        <f t="shared" si="122"/>
        <v>12000</v>
      </c>
    </row>
    <row r="348" spans="2:10" x14ac:dyDescent="0.2">
      <c r="B348" s="30">
        <f t="shared" si="115"/>
        <v>341</v>
      </c>
      <c r="C348" s="3"/>
      <c r="D348" s="3">
        <v>312</v>
      </c>
      <c r="E348" s="3"/>
      <c r="F348" s="3"/>
      <c r="G348" s="3" t="s">
        <v>192</v>
      </c>
      <c r="H348" s="23">
        <f>H349</f>
        <v>12000</v>
      </c>
      <c r="I348" s="23">
        <f t="shared" si="127"/>
        <v>0</v>
      </c>
      <c r="J348" s="23">
        <f t="shared" si="122"/>
        <v>12000</v>
      </c>
    </row>
    <row r="349" spans="2:10" x14ac:dyDescent="0.2">
      <c r="B349" s="30">
        <f t="shared" si="115"/>
        <v>342</v>
      </c>
      <c r="C349" s="4"/>
      <c r="D349" s="4"/>
      <c r="E349" s="4">
        <v>312007</v>
      </c>
      <c r="F349" s="4"/>
      <c r="G349" s="4" t="s">
        <v>60</v>
      </c>
      <c r="H349" s="24">
        <f>H350</f>
        <v>12000</v>
      </c>
      <c r="I349" s="24">
        <f t="shared" si="127"/>
        <v>0</v>
      </c>
      <c r="J349" s="24">
        <f t="shared" si="122"/>
        <v>12000</v>
      </c>
    </row>
    <row r="350" spans="2:10" ht="13.5" thickBot="1" x14ac:dyDescent="0.25">
      <c r="B350" s="30">
        <f t="shared" si="115"/>
        <v>343</v>
      </c>
      <c r="C350" s="5"/>
      <c r="D350" s="5"/>
      <c r="E350" s="5"/>
      <c r="F350" s="5"/>
      <c r="G350" s="5" t="s">
        <v>231</v>
      </c>
      <c r="H350" s="25">
        <v>12000</v>
      </c>
      <c r="I350" s="25"/>
      <c r="J350" s="25">
        <f t="shared" si="122"/>
        <v>12000</v>
      </c>
    </row>
    <row r="351" spans="2:10" ht="15.75" thickBot="1" x14ac:dyDescent="0.3">
      <c r="B351" s="30">
        <f t="shared" si="115"/>
        <v>344</v>
      </c>
      <c r="C351" s="15">
        <v>9</v>
      </c>
      <c r="D351" s="15"/>
      <c r="E351" s="15"/>
      <c r="F351" s="15"/>
      <c r="G351" s="15" t="s">
        <v>278</v>
      </c>
      <c r="H351" s="21">
        <f>H352</f>
        <v>6000</v>
      </c>
      <c r="I351" s="21">
        <f t="shared" ref="I351:I353" si="128">I352</f>
        <v>0</v>
      </c>
      <c r="J351" s="21">
        <f t="shared" si="122"/>
        <v>6000</v>
      </c>
    </row>
    <row r="352" spans="2:10" x14ac:dyDescent="0.2">
      <c r="B352" s="30">
        <f t="shared" si="115"/>
        <v>345</v>
      </c>
      <c r="C352" s="8">
        <v>310</v>
      </c>
      <c r="D352" s="8"/>
      <c r="E352" s="8"/>
      <c r="F352" s="8"/>
      <c r="G352" s="8" t="s">
        <v>230</v>
      </c>
      <c r="H352" s="22">
        <f>H353</f>
        <v>6000</v>
      </c>
      <c r="I352" s="22">
        <f t="shared" si="128"/>
        <v>0</v>
      </c>
      <c r="J352" s="22">
        <f t="shared" si="122"/>
        <v>6000</v>
      </c>
    </row>
    <row r="353" spans="2:10" x14ac:dyDescent="0.2">
      <c r="B353" s="30">
        <f t="shared" si="115"/>
        <v>346</v>
      </c>
      <c r="C353" s="3"/>
      <c r="D353" s="3">
        <v>312</v>
      </c>
      <c r="E353" s="3"/>
      <c r="F353" s="3"/>
      <c r="G353" s="3" t="s">
        <v>192</v>
      </c>
      <c r="H353" s="23">
        <f>H354</f>
        <v>6000</v>
      </c>
      <c r="I353" s="23">
        <f t="shared" si="128"/>
        <v>0</v>
      </c>
      <c r="J353" s="23">
        <f t="shared" si="122"/>
        <v>6000</v>
      </c>
    </row>
    <row r="354" spans="2:10" x14ac:dyDescent="0.2">
      <c r="B354" s="30">
        <f t="shared" si="115"/>
        <v>347</v>
      </c>
      <c r="C354" s="4"/>
      <c r="D354" s="4"/>
      <c r="E354" s="4">
        <v>312007</v>
      </c>
      <c r="F354" s="4"/>
      <c r="G354" s="4" t="s">
        <v>60</v>
      </c>
      <c r="H354" s="24">
        <f>H357+H356+H355</f>
        <v>6000</v>
      </c>
      <c r="I354" s="24">
        <f t="shared" ref="I354" si="129">I357+I356+I355</f>
        <v>0</v>
      </c>
      <c r="J354" s="24">
        <f t="shared" si="122"/>
        <v>6000</v>
      </c>
    </row>
    <row r="355" spans="2:10" x14ac:dyDescent="0.2">
      <c r="B355" s="30">
        <f t="shared" si="115"/>
        <v>348</v>
      </c>
      <c r="C355" s="5"/>
      <c r="D355" s="5"/>
      <c r="E355" s="5"/>
      <c r="F355" s="5">
        <v>1</v>
      </c>
      <c r="G355" s="5" t="s">
        <v>279</v>
      </c>
      <c r="H355" s="25">
        <v>4000</v>
      </c>
      <c r="I355" s="25"/>
      <c r="J355" s="25">
        <f t="shared" si="122"/>
        <v>4000</v>
      </c>
    </row>
    <row r="356" spans="2:10" x14ac:dyDescent="0.2">
      <c r="B356" s="30">
        <f t="shared" si="115"/>
        <v>349</v>
      </c>
      <c r="C356" s="5"/>
      <c r="D356" s="5"/>
      <c r="E356" s="5"/>
      <c r="F356" s="5">
        <v>6</v>
      </c>
      <c r="G356" s="5" t="s">
        <v>280</v>
      </c>
      <c r="H356" s="25">
        <v>1000</v>
      </c>
      <c r="I356" s="25"/>
      <c r="J356" s="25">
        <f t="shared" si="122"/>
        <v>1000</v>
      </c>
    </row>
    <row r="357" spans="2:10" ht="13.5" thickBot="1" x14ac:dyDescent="0.25">
      <c r="B357" s="30">
        <f t="shared" si="115"/>
        <v>350</v>
      </c>
      <c r="C357" s="5"/>
      <c r="D357" s="5"/>
      <c r="E357" s="5"/>
      <c r="F357" s="5">
        <v>8</v>
      </c>
      <c r="G357" s="5" t="s">
        <v>232</v>
      </c>
      <c r="H357" s="25">
        <v>1000</v>
      </c>
      <c r="I357" s="25"/>
      <c r="J357" s="25">
        <f t="shared" si="122"/>
        <v>1000</v>
      </c>
    </row>
    <row r="358" spans="2:10" ht="15.75" thickBot="1" x14ac:dyDescent="0.3">
      <c r="B358" s="30">
        <f t="shared" si="115"/>
        <v>351</v>
      </c>
      <c r="C358" s="15">
        <v>10</v>
      </c>
      <c r="D358" s="15"/>
      <c r="E358" s="15"/>
      <c r="F358" s="15"/>
      <c r="G358" s="15" t="s">
        <v>257</v>
      </c>
      <c r="H358" s="21">
        <f>H359</f>
        <v>11000</v>
      </c>
      <c r="I358" s="21">
        <f t="shared" ref="I358:I361" si="130">I359</f>
        <v>0</v>
      </c>
      <c r="J358" s="21">
        <f t="shared" si="122"/>
        <v>11000</v>
      </c>
    </row>
    <row r="359" spans="2:10" x14ac:dyDescent="0.2">
      <c r="B359" s="30">
        <f t="shared" si="115"/>
        <v>352</v>
      </c>
      <c r="C359" s="8">
        <v>310</v>
      </c>
      <c r="D359" s="8"/>
      <c r="E359" s="8"/>
      <c r="F359" s="8"/>
      <c r="G359" s="8" t="s">
        <v>230</v>
      </c>
      <c r="H359" s="22">
        <f>H360</f>
        <v>11000</v>
      </c>
      <c r="I359" s="22">
        <f t="shared" si="130"/>
        <v>0</v>
      </c>
      <c r="J359" s="22">
        <f t="shared" si="122"/>
        <v>11000</v>
      </c>
    </row>
    <row r="360" spans="2:10" x14ac:dyDescent="0.2">
      <c r="B360" s="30">
        <f t="shared" si="115"/>
        <v>353</v>
      </c>
      <c r="C360" s="3"/>
      <c r="D360" s="3">
        <v>312</v>
      </c>
      <c r="E360" s="3"/>
      <c r="F360" s="3"/>
      <c r="G360" s="3" t="s">
        <v>192</v>
      </c>
      <c r="H360" s="23">
        <f>H361</f>
        <v>11000</v>
      </c>
      <c r="I360" s="23">
        <f t="shared" si="130"/>
        <v>0</v>
      </c>
      <c r="J360" s="23">
        <f t="shared" si="122"/>
        <v>11000</v>
      </c>
    </row>
    <row r="361" spans="2:10" x14ac:dyDescent="0.2">
      <c r="B361" s="30">
        <f t="shared" si="115"/>
        <v>354</v>
      </c>
      <c r="C361" s="4"/>
      <c r="D361" s="4"/>
      <c r="E361" s="4">
        <v>312007</v>
      </c>
      <c r="F361" s="4"/>
      <c r="G361" s="4" t="s">
        <v>60</v>
      </c>
      <c r="H361" s="24">
        <f>H362</f>
        <v>11000</v>
      </c>
      <c r="I361" s="24">
        <f t="shared" si="130"/>
        <v>0</v>
      </c>
      <c r="J361" s="24">
        <f t="shared" si="122"/>
        <v>11000</v>
      </c>
    </row>
    <row r="362" spans="2:10" ht="13.5" thickBot="1" x14ac:dyDescent="0.25">
      <c r="B362" s="30">
        <f t="shared" si="115"/>
        <v>355</v>
      </c>
      <c r="C362" s="5"/>
      <c r="D362" s="5"/>
      <c r="E362" s="5"/>
      <c r="F362" s="5" t="s">
        <v>319</v>
      </c>
      <c r="G362" s="5" t="s">
        <v>320</v>
      </c>
      <c r="H362" s="25">
        <v>11000</v>
      </c>
      <c r="I362" s="25"/>
      <c r="J362" s="25">
        <f t="shared" si="122"/>
        <v>11000</v>
      </c>
    </row>
    <row r="363" spans="2:10" ht="15.75" thickBot="1" x14ac:dyDescent="0.3">
      <c r="B363" s="30">
        <f t="shared" si="115"/>
        <v>356</v>
      </c>
      <c r="C363" s="15">
        <v>11</v>
      </c>
      <c r="D363" s="15"/>
      <c r="E363" s="15"/>
      <c r="F363" s="15"/>
      <c r="G363" s="15" t="s">
        <v>275</v>
      </c>
      <c r="H363" s="21">
        <f>H364</f>
        <v>14645</v>
      </c>
      <c r="I363" s="21">
        <f t="shared" ref="I363:I365" si="131">I364</f>
        <v>0</v>
      </c>
      <c r="J363" s="21">
        <f t="shared" si="122"/>
        <v>14645</v>
      </c>
    </row>
    <row r="364" spans="2:10" x14ac:dyDescent="0.2">
      <c r="B364" s="30">
        <f t="shared" si="115"/>
        <v>357</v>
      </c>
      <c r="C364" s="8">
        <v>310</v>
      </c>
      <c r="D364" s="8"/>
      <c r="E364" s="8"/>
      <c r="F364" s="8"/>
      <c r="G364" s="8" t="s">
        <v>230</v>
      </c>
      <c r="H364" s="22">
        <f>H365</f>
        <v>14645</v>
      </c>
      <c r="I364" s="22">
        <f t="shared" si="131"/>
        <v>0</v>
      </c>
      <c r="J364" s="22">
        <f t="shared" si="122"/>
        <v>14645</v>
      </c>
    </row>
    <row r="365" spans="2:10" x14ac:dyDescent="0.2">
      <c r="B365" s="30">
        <f t="shared" si="115"/>
        <v>358</v>
      </c>
      <c r="C365" s="3"/>
      <c r="D365" s="3">
        <v>312</v>
      </c>
      <c r="E365" s="3"/>
      <c r="F365" s="3"/>
      <c r="G365" s="3" t="s">
        <v>192</v>
      </c>
      <c r="H365" s="23">
        <f>H366</f>
        <v>14645</v>
      </c>
      <c r="I365" s="23">
        <f t="shared" si="131"/>
        <v>0</v>
      </c>
      <c r="J365" s="23">
        <f t="shared" si="122"/>
        <v>14645</v>
      </c>
    </row>
    <row r="366" spans="2:10" x14ac:dyDescent="0.2">
      <c r="B366" s="30">
        <f t="shared" si="115"/>
        <v>359</v>
      </c>
      <c r="C366" s="4"/>
      <c r="D366" s="4"/>
      <c r="E366" s="4">
        <v>312007</v>
      </c>
      <c r="F366" s="4"/>
      <c r="G366" s="4" t="s">
        <v>60</v>
      </c>
      <c r="H366" s="24">
        <f>H368+H367</f>
        <v>14645</v>
      </c>
      <c r="I366" s="24">
        <f t="shared" ref="I366" si="132">I368+I367</f>
        <v>0</v>
      </c>
      <c r="J366" s="24">
        <f t="shared" si="122"/>
        <v>14645</v>
      </c>
    </row>
    <row r="367" spans="2:10" x14ac:dyDescent="0.2">
      <c r="B367" s="30">
        <f t="shared" si="115"/>
        <v>360</v>
      </c>
      <c r="C367" s="5"/>
      <c r="D367" s="5"/>
      <c r="E367" s="5"/>
      <c r="F367" s="5">
        <v>6001</v>
      </c>
      <c r="G367" s="5" t="s">
        <v>277</v>
      </c>
      <c r="H367" s="25">
        <v>12000</v>
      </c>
      <c r="I367" s="25"/>
      <c r="J367" s="25">
        <f t="shared" si="122"/>
        <v>12000</v>
      </c>
    </row>
    <row r="368" spans="2:10" ht="13.5" thickBot="1" x14ac:dyDescent="0.25">
      <c r="B368" s="30">
        <f t="shared" si="115"/>
        <v>361</v>
      </c>
      <c r="C368" s="5"/>
      <c r="D368" s="5"/>
      <c r="E368" s="5"/>
      <c r="F368" s="5">
        <v>6002</v>
      </c>
      <c r="G368" s="5" t="s">
        <v>276</v>
      </c>
      <c r="H368" s="25">
        <v>2645</v>
      </c>
      <c r="I368" s="25"/>
      <c r="J368" s="25">
        <f t="shared" si="122"/>
        <v>2645</v>
      </c>
    </row>
    <row r="369" spans="2:10" ht="15.75" thickBot="1" x14ac:dyDescent="0.3">
      <c r="B369" s="30">
        <f t="shared" si="115"/>
        <v>362</v>
      </c>
      <c r="C369" s="15">
        <v>12</v>
      </c>
      <c r="D369" s="15"/>
      <c r="E369" s="15"/>
      <c r="F369" s="15"/>
      <c r="G369" s="15" t="s">
        <v>274</v>
      </c>
      <c r="H369" s="21">
        <f>H370</f>
        <v>8200</v>
      </c>
      <c r="I369" s="21">
        <f t="shared" ref="I369:I372" si="133">I370</f>
        <v>0</v>
      </c>
      <c r="J369" s="21">
        <f t="shared" si="122"/>
        <v>8200</v>
      </c>
    </row>
    <row r="370" spans="2:10" x14ac:dyDescent="0.2">
      <c r="B370" s="30">
        <f t="shared" si="115"/>
        <v>363</v>
      </c>
      <c r="C370" s="8">
        <v>310</v>
      </c>
      <c r="D370" s="8"/>
      <c r="E370" s="8"/>
      <c r="F370" s="8"/>
      <c r="G370" s="8" t="s">
        <v>230</v>
      </c>
      <c r="H370" s="22">
        <f>H371</f>
        <v>8200</v>
      </c>
      <c r="I370" s="22">
        <f t="shared" si="133"/>
        <v>0</v>
      </c>
      <c r="J370" s="22">
        <f t="shared" si="122"/>
        <v>8200</v>
      </c>
    </row>
    <row r="371" spans="2:10" x14ac:dyDescent="0.2">
      <c r="B371" s="30">
        <f t="shared" si="115"/>
        <v>364</v>
      </c>
      <c r="C371" s="3"/>
      <c r="D371" s="3">
        <v>312</v>
      </c>
      <c r="E371" s="3"/>
      <c r="F371" s="3"/>
      <c r="G371" s="3" t="s">
        <v>192</v>
      </c>
      <c r="H371" s="23">
        <f>H372</f>
        <v>8200</v>
      </c>
      <c r="I371" s="23">
        <f t="shared" si="133"/>
        <v>0</v>
      </c>
      <c r="J371" s="23">
        <f t="shared" si="122"/>
        <v>8200</v>
      </c>
    </row>
    <row r="372" spans="2:10" x14ac:dyDescent="0.2">
      <c r="B372" s="30">
        <f t="shared" si="115"/>
        <v>365</v>
      </c>
      <c r="C372" s="4"/>
      <c r="D372" s="4"/>
      <c r="E372" s="4">
        <v>312007</v>
      </c>
      <c r="F372" s="4"/>
      <c r="G372" s="4" t="s">
        <v>60</v>
      </c>
      <c r="H372" s="24">
        <f>H373</f>
        <v>8200</v>
      </c>
      <c r="I372" s="24">
        <f t="shared" si="133"/>
        <v>0</v>
      </c>
      <c r="J372" s="24">
        <f t="shared" si="122"/>
        <v>8200</v>
      </c>
    </row>
    <row r="373" spans="2:10" ht="13.5" thickBot="1" x14ac:dyDescent="0.25">
      <c r="B373" s="30">
        <f t="shared" si="115"/>
        <v>366</v>
      </c>
      <c r="C373" s="5"/>
      <c r="D373" s="5"/>
      <c r="E373" s="5"/>
      <c r="F373" s="5" t="s">
        <v>73</v>
      </c>
      <c r="G373" s="5" t="s">
        <v>231</v>
      </c>
      <c r="H373" s="25">
        <v>8200</v>
      </c>
      <c r="I373" s="25"/>
      <c r="J373" s="25">
        <f t="shared" si="122"/>
        <v>8200</v>
      </c>
    </row>
    <row r="374" spans="2:10" ht="15.75" thickBot="1" x14ac:dyDescent="0.3">
      <c r="B374" s="30">
        <f t="shared" si="115"/>
        <v>367</v>
      </c>
      <c r="C374" s="15">
        <v>13</v>
      </c>
      <c r="D374" s="15"/>
      <c r="E374" s="15"/>
      <c r="F374" s="15"/>
      <c r="G374" s="15" t="s">
        <v>256</v>
      </c>
      <c r="H374" s="21">
        <f>H375</f>
        <v>8300</v>
      </c>
      <c r="I374" s="21">
        <f t="shared" ref="I374:I376" si="134">I375</f>
        <v>0</v>
      </c>
      <c r="J374" s="21">
        <f t="shared" si="122"/>
        <v>8300</v>
      </c>
    </row>
    <row r="375" spans="2:10" x14ac:dyDescent="0.2">
      <c r="B375" s="30">
        <f t="shared" si="115"/>
        <v>368</v>
      </c>
      <c r="C375" s="8">
        <v>310</v>
      </c>
      <c r="D375" s="8"/>
      <c r="E375" s="8"/>
      <c r="F375" s="8"/>
      <c r="G375" s="8" t="s">
        <v>230</v>
      </c>
      <c r="H375" s="22">
        <f>H376</f>
        <v>8300</v>
      </c>
      <c r="I375" s="22">
        <f t="shared" si="134"/>
        <v>0</v>
      </c>
      <c r="J375" s="22">
        <f t="shared" si="122"/>
        <v>8300</v>
      </c>
    </row>
    <row r="376" spans="2:10" x14ac:dyDescent="0.2">
      <c r="B376" s="30">
        <f t="shared" si="115"/>
        <v>369</v>
      </c>
      <c r="C376" s="3"/>
      <c r="D376" s="3">
        <v>312</v>
      </c>
      <c r="E376" s="3"/>
      <c r="F376" s="3"/>
      <c r="G376" s="3" t="s">
        <v>192</v>
      </c>
      <c r="H376" s="23">
        <f>H377</f>
        <v>8300</v>
      </c>
      <c r="I376" s="23">
        <f t="shared" si="134"/>
        <v>0</v>
      </c>
      <c r="J376" s="23">
        <f t="shared" si="122"/>
        <v>8300</v>
      </c>
    </row>
    <row r="377" spans="2:10" x14ac:dyDescent="0.2">
      <c r="B377" s="30">
        <f t="shared" si="115"/>
        <v>370</v>
      </c>
      <c r="C377" s="4"/>
      <c r="D377" s="4"/>
      <c r="E377" s="4">
        <v>312007</v>
      </c>
      <c r="F377" s="4"/>
      <c r="G377" s="4" t="s">
        <v>60</v>
      </c>
      <c r="H377" s="24">
        <f>H379+H378</f>
        <v>8300</v>
      </c>
      <c r="I377" s="24">
        <f t="shared" ref="I377" si="135">I379+I378</f>
        <v>0</v>
      </c>
      <c r="J377" s="24">
        <f t="shared" si="122"/>
        <v>8300</v>
      </c>
    </row>
    <row r="378" spans="2:10" x14ac:dyDescent="0.2">
      <c r="B378" s="30">
        <f t="shared" si="115"/>
        <v>371</v>
      </c>
      <c r="C378" s="5"/>
      <c r="D378" s="5"/>
      <c r="E378" s="5"/>
      <c r="F378" s="5">
        <v>601</v>
      </c>
      <c r="G378" s="5" t="s">
        <v>231</v>
      </c>
      <c r="H378" s="25">
        <v>4100</v>
      </c>
      <c r="I378" s="25"/>
      <c r="J378" s="25">
        <f t="shared" si="122"/>
        <v>4100</v>
      </c>
    </row>
    <row r="379" spans="2:10" x14ac:dyDescent="0.2">
      <c r="B379" s="30">
        <f t="shared" si="115"/>
        <v>372</v>
      </c>
      <c r="C379" s="5"/>
      <c r="D379" s="5"/>
      <c r="E379" s="5"/>
      <c r="F379" s="5">
        <v>602</v>
      </c>
      <c r="G379" s="5" t="s">
        <v>231</v>
      </c>
      <c r="H379" s="25">
        <v>4200</v>
      </c>
      <c r="I379" s="25"/>
      <c r="J379" s="25">
        <f t="shared" si="122"/>
        <v>4200</v>
      </c>
    </row>
    <row r="380" spans="2:10" ht="15" x14ac:dyDescent="0.2">
      <c r="B380" s="30">
        <f>B379+1</f>
        <v>373</v>
      </c>
      <c r="C380" s="1"/>
      <c r="D380" s="1"/>
      <c r="E380" s="1"/>
      <c r="F380" s="1"/>
      <c r="G380" s="1" t="s">
        <v>120</v>
      </c>
      <c r="H380" s="26">
        <f>H326+H24+H8</f>
        <v>33884000</v>
      </c>
      <c r="I380" s="26">
        <f t="shared" ref="I380" si="136">I326+I24+I8</f>
        <v>102328</v>
      </c>
      <c r="J380" s="26">
        <f t="shared" si="122"/>
        <v>33986328</v>
      </c>
    </row>
    <row r="381" spans="2:10" x14ac:dyDescent="0.2">
      <c r="I381" s="19"/>
      <c r="J381" s="19"/>
    </row>
    <row r="382" spans="2:10" ht="15" customHeight="1" x14ac:dyDescent="0.2">
      <c r="B382" s="169" t="s">
        <v>171</v>
      </c>
      <c r="C382" s="170"/>
      <c r="D382" s="170"/>
      <c r="E382" s="170"/>
      <c r="F382" s="170"/>
      <c r="G382" s="171"/>
      <c r="H382" s="163" t="s">
        <v>531</v>
      </c>
      <c r="I382" s="163" t="s">
        <v>525</v>
      </c>
      <c r="J382" s="166" t="s">
        <v>526</v>
      </c>
    </row>
    <row r="383" spans="2:10" ht="18" customHeight="1" x14ac:dyDescent="0.2">
      <c r="B383" s="172"/>
      <c r="C383" s="173"/>
      <c r="D383" s="173"/>
      <c r="E383" s="173"/>
      <c r="F383" s="173"/>
      <c r="G383" s="174"/>
      <c r="H383" s="164"/>
      <c r="I383" s="164"/>
      <c r="J383" s="167"/>
    </row>
    <row r="384" spans="2:10" ht="12.75" customHeight="1" x14ac:dyDescent="0.2">
      <c r="B384" s="183" t="s">
        <v>113</v>
      </c>
      <c r="C384" s="179" t="s">
        <v>115</v>
      </c>
      <c r="D384" s="175" t="s">
        <v>116</v>
      </c>
      <c r="E384" s="175" t="s">
        <v>118</v>
      </c>
      <c r="F384" s="175" t="s">
        <v>119</v>
      </c>
      <c r="G384" s="177" t="s">
        <v>117</v>
      </c>
      <c r="H384" s="164"/>
      <c r="I384" s="164"/>
      <c r="J384" s="167"/>
    </row>
    <row r="385" spans="2:10" ht="13.5" customHeight="1" thickBot="1" x14ac:dyDescent="0.25">
      <c r="B385" s="184"/>
      <c r="C385" s="180"/>
      <c r="D385" s="176"/>
      <c r="E385" s="176"/>
      <c r="F385" s="176"/>
      <c r="G385" s="178"/>
      <c r="H385" s="165"/>
      <c r="I385" s="165"/>
      <c r="J385" s="168"/>
    </row>
    <row r="386" spans="2:10" ht="17.25" thickTop="1" thickBot="1" x14ac:dyDescent="0.3">
      <c r="B386" s="30">
        <v>1</v>
      </c>
      <c r="C386" s="14">
        <v>200</v>
      </c>
      <c r="D386" s="14"/>
      <c r="E386" s="14"/>
      <c r="F386" s="14"/>
      <c r="G386" s="14" t="s">
        <v>170</v>
      </c>
      <c r="H386" s="20">
        <f>H387</f>
        <v>560000</v>
      </c>
      <c r="I386" s="161">
        <f t="shared" ref="I386:I387" si="137">I387</f>
        <v>0</v>
      </c>
      <c r="J386" s="20">
        <f t="shared" ref="J386:J401" si="138">H386+I386</f>
        <v>560000</v>
      </c>
    </row>
    <row r="387" spans="2:10" ht="15.75" thickBot="1" x14ac:dyDescent="0.3">
      <c r="B387" s="30">
        <f>B386+1</f>
        <v>2</v>
      </c>
      <c r="C387" s="15"/>
      <c r="D387" s="15"/>
      <c r="E387" s="15"/>
      <c r="F387" s="15"/>
      <c r="G387" s="15" t="s">
        <v>287</v>
      </c>
      <c r="H387" s="159">
        <f>H388</f>
        <v>560000</v>
      </c>
      <c r="I387" s="162">
        <f t="shared" si="137"/>
        <v>0</v>
      </c>
      <c r="J387" s="154">
        <f t="shared" si="138"/>
        <v>560000</v>
      </c>
    </row>
    <row r="388" spans="2:10" x14ac:dyDescent="0.2">
      <c r="B388" s="30">
        <f>B387+1</f>
        <v>3</v>
      </c>
      <c r="C388" s="8">
        <v>230</v>
      </c>
      <c r="D388" s="8"/>
      <c r="E388" s="8"/>
      <c r="F388" s="8"/>
      <c r="G388" s="8" t="s">
        <v>171</v>
      </c>
      <c r="H388" s="22">
        <f>H391+H389</f>
        <v>560000</v>
      </c>
      <c r="I388" s="22">
        <f t="shared" ref="I388" si="139">I391+I389</f>
        <v>0</v>
      </c>
      <c r="J388" s="155">
        <f t="shared" si="138"/>
        <v>560000</v>
      </c>
    </row>
    <row r="389" spans="2:10" x14ac:dyDescent="0.2">
      <c r="B389" s="30">
        <f>B388+1</f>
        <v>4</v>
      </c>
      <c r="C389" s="3"/>
      <c r="D389" s="3">
        <v>231</v>
      </c>
      <c r="E389" s="3"/>
      <c r="F389" s="3"/>
      <c r="G389" s="3" t="s">
        <v>41</v>
      </c>
      <c r="H389" s="23">
        <f>H390</f>
        <v>0</v>
      </c>
      <c r="I389" s="23">
        <f t="shared" ref="I389" si="140">I390</f>
        <v>0</v>
      </c>
      <c r="J389" s="156">
        <f t="shared" si="138"/>
        <v>0</v>
      </c>
    </row>
    <row r="390" spans="2:10" x14ac:dyDescent="0.2">
      <c r="B390" s="30">
        <f t="shared" ref="B390:B401" si="141">B389+1</f>
        <v>5</v>
      </c>
      <c r="C390" s="4"/>
      <c r="D390" s="4"/>
      <c r="E390" s="4">
        <v>231</v>
      </c>
      <c r="F390" s="4"/>
      <c r="G390" s="4" t="s">
        <v>41</v>
      </c>
      <c r="H390" s="24">
        <v>0</v>
      </c>
      <c r="I390" s="24"/>
      <c r="J390" s="157">
        <f t="shared" si="138"/>
        <v>0</v>
      </c>
    </row>
    <row r="391" spans="2:10" x14ac:dyDescent="0.2">
      <c r="B391" s="30">
        <f t="shared" si="141"/>
        <v>6</v>
      </c>
      <c r="C391" s="3"/>
      <c r="D391" s="3">
        <v>233</v>
      </c>
      <c r="E391" s="3"/>
      <c r="F391" s="3"/>
      <c r="G391" s="3" t="s">
        <v>172</v>
      </c>
      <c r="H391" s="23">
        <f>H392</f>
        <v>560000</v>
      </c>
      <c r="I391" s="23">
        <f t="shared" ref="I391" si="142">I392</f>
        <v>0</v>
      </c>
      <c r="J391" s="156">
        <f t="shared" si="138"/>
        <v>560000</v>
      </c>
    </row>
    <row r="392" spans="2:10" x14ac:dyDescent="0.2">
      <c r="B392" s="30">
        <f t="shared" si="141"/>
        <v>7</v>
      </c>
      <c r="C392" s="4"/>
      <c r="D392" s="4"/>
      <c r="E392" s="4">
        <v>233001</v>
      </c>
      <c r="F392" s="4"/>
      <c r="G392" s="4" t="s">
        <v>173</v>
      </c>
      <c r="H392" s="24">
        <f>300000+260000</f>
        <v>560000</v>
      </c>
      <c r="I392" s="24"/>
      <c r="J392" s="157">
        <f t="shared" si="138"/>
        <v>560000</v>
      </c>
    </row>
    <row r="393" spans="2:10" ht="16.5" thickBot="1" x14ac:dyDescent="0.3">
      <c r="B393" s="30">
        <f t="shared" si="141"/>
        <v>8</v>
      </c>
      <c r="C393" s="14">
        <v>300</v>
      </c>
      <c r="D393" s="14"/>
      <c r="E393" s="14"/>
      <c r="F393" s="14"/>
      <c r="G393" s="14" t="s">
        <v>229</v>
      </c>
      <c r="H393" s="20">
        <f>H394</f>
        <v>0</v>
      </c>
      <c r="I393" s="161">
        <f t="shared" ref="I393:I394" si="143">I394</f>
        <v>0</v>
      </c>
      <c r="J393" s="20">
        <f t="shared" si="138"/>
        <v>0</v>
      </c>
    </row>
    <row r="394" spans="2:10" ht="15.75" thickBot="1" x14ac:dyDescent="0.3">
      <c r="B394" s="30">
        <f t="shared" si="141"/>
        <v>9</v>
      </c>
      <c r="C394" s="15"/>
      <c r="D394" s="15"/>
      <c r="E394" s="15"/>
      <c r="F394" s="15"/>
      <c r="G394" s="15" t="s">
        <v>287</v>
      </c>
      <c r="H394" s="159">
        <f>H395</f>
        <v>0</v>
      </c>
      <c r="I394" s="162">
        <f t="shared" si="143"/>
        <v>0</v>
      </c>
      <c r="J394" s="154">
        <f t="shared" si="138"/>
        <v>0</v>
      </c>
    </row>
    <row r="395" spans="2:10" x14ac:dyDescent="0.2">
      <c r="B395" s="30">
        <f t="shared" si="141"/>
        <v>10</v>
      </c>
      <c r="C395" s="8">
        <v>320</v>
      </c>
      <c r="D395" s="8"/>
      <c r="E395" s="8"/>
      <c r="F395" s="8"/>
      <c r="G395" s="8" t="s">
        <v>61</v>
      </c>
      <c r="H395" s="22">
        <f>H398+H396</f>
        <v>0</v>
      </c>
      <c r="I395" s="22">
        <f t="shared" ref="I395" si="144">I398+I396</f>
        <v>0</v>
      </c>
      <c r="J395" s="155">
        <f t="shared" si="138"/>
        <v>0</v>
      </c>
    </row>
    <row r="396" spans="2:10" x14ac:dyDescent="0.2">
      <c r="B396" s="30">
        <f t="shared" si="141"/>
        <v>11</v>
      </c>
      <c r="C396" s="3"/>
      <c r="D396" s="3">
        <v>321</v>
      </c>
      <c r="E396" s="3"/>
      <c r="F396" s="3"/>
      <c r="G396" s="3" t="s">
        <v>228</v>
      </c>
      <c r="H396" s="23">
        <f>H397</f>
        <v>0</v>
      </c>
      <c r="I396" s="23">
        <f t="shared" ref="I396" si="145">I397</f>
        <v>0</v>
      </c>
      <c r="J396" s="156">
        <f t="shared" si="138"/>
        <v>0</v>
      </c>
    </row>
    <row r="397" spans="2:10" x14ac:dyDescent="0.2">
      <c r="B397" s="30">
        <f t="shared" si="141"/>
        <v>12</v>
      </c>
      <c r="C397" s="4"/>
      <c r="D397" s="4"/>
      <c r="E397" s="4">
        <v>321</v>
      </c>
      <c r="F397" s="4"/>
      <c r="G397" s="4" t="s">
        <v>228</v>
      </c>
      <c r="H397" s="24">
        <v>0</v>
      </c>
      <c r="I397" s="24"/>
      <c r="J397" s="157">
        <f t="shared" si="138"/>
        <v>0</v>
      </c>
    </row>
    <row r="398" spans="2:10" x14ac:dyDescent="0.2">
      <c r="B398" s="30">
        <f t="shared" si="141"/>
        <v>13</v>
      </c>
      <c r="C398" s="3"/>
      <c r="D398" s="3">
        <v>322</v>
      </c>
      <c r="E398" s="3"/>
      <c r="F398" s="3"/>
      <c r="G398" s="3" t="s">
        <v>192</v>
      </c>
      <c r="H398" s="23">
        <f>H399</f>
        <v>0</v>
      </c>
      <c r="I398" s="23">
        <f t="shared" ref="I398:I399" si="146">I399</f>
        <v>0</v>
      </c>
      <c r="J398" s="156">
        <f t="shared" si="138"/>
        <v>0</v>
      </c>
    </row>
    <row r="399" spans="2:10" x14ac:dyDescent="0.2">
      <c r="B399" s="30">
        <f t="shared" si="141"/>
        <v>14</v>
      </c>
      <c r="C399" s="4"/>
      <c r="D399" s="4"/>
      <c r="E399" s="4">
        <v>322001</v>
      </c>
      <c r="F399" s="4"/>
      <c r="G399" s="4" t="s">
        <v>62</v>
      </c>
      <c r="H399" s="24">
        <f>H400</f>
        <v>0</v>
      </c>
      <c r="I399" s="24">
        <f t="shared" si="146"/>
        <v>0</v>
      </c>
      <c r="J399" s="157">
        <f t="shared" si="138"/>
        <v>0</v>
      </c>
    </row>
    <row r="400" spans="2:10" x14ac:dyDescent="0.2">
      <c r="B400" s="30">
        <f t="shared" si="141"/>
        <v>15</v>
      </c>
      <c r="C400" s="5"/>
      <c r="D400" s="5"/>
      <c r="E400" s="5"/>
      <c r="F400" s="5" t="s">
        <v>73</v>
      </c>
      <c r="G400" s="5" t="s">
        <v>62</v>
      </c>
      <c r="H400" s="25"/>
      <c r="I400" s="25"/>
      <c r="J400" s="158">
        <f t="shared" si="138"/>
        <v>0</v>
      </c>
    </row>
    <row r="401" spans="2:10" ht="15" x14ac:dyDescent="0.2">
      <c r="B401" s="30">
        <f t="shared" si="141"/>
        <v>16</v>
      </c>
      <c r="C401" s="1"/>
      <c r="D401" s="1"/>
      <c r="E401" s="1"/>
      <c r="F401" s="1"/>
      <c r="G401" s="1" t="s">
        <v>291</v>
      </c>
      <c r="H401" s="26">
        <f>H393+H386</f>
        <v>560000</v>
      </c>
      <c r="I401" s="26">
        <f t="shared" ref="I401" si="147">I393+I386</f>
        <v>0</v>
      </c>
      <c r="J401" s="160">
        <f t="shared" si="138"/>
        <v>560000</v>
      </c>
    </row>
    <row r="402" spans="2:10" x14ac:dyDescent="0.2">
      <c r="I402" s="19"/>
      <c r="J402" s="19"/>
    </row>
    <row r="403" spans="2:10" ht="15" customHeight="1" x14ac:dyDescent="0.2">
      <c r="B403" s="169" t="s">
        <v>292</v>
      </c>
      <c r="C403" s="170"/>
      <c r="D403" s="170"/>
      <c r="E403" s="170"/>
      <c r="F403" s="170"/>
      <c r="G403" s="171"/>
      <c r="H403" s="163" t="s">
        <v>531</v>
      </c>
      <c r="I403" s="163" t="s">
        <v>525</v>
      </c>
      <c r="J403" s="163" t="s">
        <v>526</v>
      </c>
    </row>
    <row r="404" spans="2:10" ht="21" customHeight="1" x14ac:dyDescent="0.2">
      <c r="B404" s="172"/>
      <c r="C404" s="173"/>
      <c r="D404" s="173"/>
      <c r="E404" s="173"/>
      <c r="F404" s="173"/>
      <c r="G404" s="174"/>
      <c r="H404" s="164"/>
      <c r="I404" s="164"/>
      <c r="J404" s="164"/>
    </row>
    <row r="405" spans="2:10" ht="16.5" customHeight="1" x14ac:dyDescent="0.2">
      <c r="B405" s="183" t="s">
        <v>113</v>
      </c>
      <c r="C405" s="179" t="s">
        <v>115</v>
      </c>
      <c r="D405" s="175" t="s">
        <v>116</v>
      </c>
      <c r="E405" s="175" t="s">
        <v>118</v>
      </c>
      <c r="F405" s="175" t="s">
        <v>119</v>
      </c>
      <c r="G405" s="177" t="s">
        <v>117</v>
      </c>
      <c r="H405" s="164"/>
      <c r="I405" s="164"/>
      <c r="J405" s="164"/>
    </row>
    <row r="406" spans="2:10" ht="22.5" customHeight="1" thickBot="1" x14ac:dyDescent="0.25">
      <c r="B406" s="184"/>
      <c r="C406" s="180"/>
      <c r="D406" s="176"/>
      <c r="E406" s="176"/>
      <c r="F406" s="176"/>
      <c r="G406" s="178"/>
      <c r="H406" s="165"/>
      <c r="I406" s="165"/>
      <c r="J406" s="165"/>
    </row>
    <row r="407" spans="2:10" ht="15.75" thickTop="1" x14ac:dyDescent="0.2">
      <c r="B407" s="31">
        <v>1</v>
      </c>
      <c r="C407" s="1"/>
      <c r="D407" s="1"/>
      <c r="E407" s="1"/>
      <c r="F407" s="1"/>
      <c r="G407" s="1" t="s">
        <v>120</v>
      </c>
      <c r="H407" s="26">
        <f>H380</f>
        <v>33884000</v>
      </c>
      <c r="I407" s="26">
        <f t="shared" ref="I407" si="148">I380</f>
        <v>102328</v>
      </c>
      <c r="J407" s="26">
        <f>H407+I407</f>
        <v>33986328</v>
      </c>
    </row>
    <row r="408" spans="2:10" ht="15.75" thickBot="1" x14ac:dyDescent="0.25">
      <c r="B408" s="31">
        <v>2</v>
      </c>
      <c r="C408" s="1"/>
      <c r="D408" s="1"/>
      <c r="E408" s="1"/>
      <c r="F408" s="1"/>
      <c r="G408" s="1" t="s">
        <v>291</v>
      </c>
      <c r="H408" s="26">
        <f>H401</f>
        <v>560000</v>
      </c>
      <c r="I408" s="26">
        <f t="shared" ref="I408" si="149">I401</f>
        <v>0</v>
      </c>
      <c r="J408" s="26">
        <f>H408+I408</f>
        <v>560000</v>
      </c>
    </row>
    <row r="409" spans="2:10" ht="15.75" thickTop="1" x14ac:dyDescent="0.2">
      <c r="B409" s="32">
        <v>3</v>
      </c>
      <c r="C409" s="10"/>
      <c r="D409" s="10"/>
      <c r="E409" s="10"/>
      <c r="F409" s="10"/>
      <c r="G409" s="10" t="s">
        <v>292</v>
      </c>
      <c r="H409" s="27">
        <f>H380+H401</f>
        <v>34444000</v>
      </c>
      <c r="I409" s="27">
        <f t="shared" ref="I409" si="150">I380+I401</f>
        <v>102328</v>
      </c>
      <c r="J409" s="27">
        <f>H409+I409</f>
        <v>34546328</v>
      </c>
    </row>
  </sheetData>
  <mergeCells count="34">
    <mergeCell ref="B3:J3"/>
    <mergeCell ref="A7:A15"/>
    <mergeCell ref="B403:G404"/>
    <mergeCell ref="B405:B406"/>
    <mergeCell ref="C405:C406"/>
    <mergeCell ref="D405:D406"/>
    <mergeCell ref="E405:E406"/>
    <mergeCell ref="F73:F83"/>
    <mergeCell ref="B6:B7"/>
    <mergeCell ref="C6:C7"/>
    <mergeCell ref="D6:D7"/>
    <mergeCell ref="E6:E7"/>
    <mergeCell ref="F405:F406"/>
    <mergeCell ref="A46:A47"/>
    <mergeCell ref="B382:G383"/>
    <mergeCell ref="B384:B385"/>
    <mergeCell ref="H403:H406"/>
    <mergeCell ref="H4:H7"/>
    <mergeCell ref="H382:H385"/>
    <mergeCell ref="B4:G5"/>
    <mergeCell ref="D384:D385"/>
    <mergeCell ref="F6:F7"/>
    <mergeCell ref="G6:G7"/>
    <mergeCell ref="C384:C385"/>
    <mergeCell ref="G405:G406"/>
    <mergeCell ref="E384:E385"/>
    <mergeCell ref="F384:F385"/>
    <mergeCell ref="G384:G385"/>
    <mergeCell ref="J4:J7"/>
    <mergeCell ref="I382:I385"/>
    <mergeCell ref="J382:J385"/>
    <mergeCell ref="I403:I406"/>
    <mergeCell ref="J403:J406"/>
    <mergeCell ref="I4:I7"/>
  </mergeCells>
  <phoneticPr fontId="1" type="noConversion"/>
  <pageMargins left="0.15748031496062992" right="0.2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S2423"/>
  <sheetViews>
    <sheetView zoomScale="90" zoomScaleNormal="90" workbookViewId="0"/>
  </sheetViews>
  <sheetFormatPr defaultRowHeight="12.75" x14ac:dyDescent="0.2"/>
  <cols>
    <col min="1" max="1" width="1.7109375" style="18" customWidth="1"/>
    <col min="2" max="2" width="4.85546875" style="71" customWidth="1"/>
    <col min="3" max="3" width="3.85546875" customWidth="1"/>
    <col min="4" max="4" width="2.7109375" customWidth="1"/>
    <col min="5" max="5" width="6.28515625" customWidth="1"/>
    <col min="6" max="6" width="7.140625" style="17" customWidth="1"/>
    <col min="7" max="7" width="4.42578125" customWidth="1"/>
    <col min="8" max="8" width="45.85546875" customWidth="1"/>
    <col min="9" max="9" width="12.5703125" style="19" customWidth="1"/>
    <col min="10" max="10" width="10.140625" style="19" customWidth="1"/>
    <col min="11" max="11" width="13.140625" style="19" customWidth="1"/>
    <col min="12" max="12" width="1" customWidth="1"/>
    <col min="13" max="13" width="11.5703125" style="19" customWidth="1"/>
    <col min="14" max="14" width="10.140625" style="19" customWidth="1"/>
    <col min="15" max="15" width="12" style="19" customWidth="1"/>
    <col min="16" max="16" width="1.140625" customWidth="1"/>
    <col min="17" max="17" width="12.28515625" style="19" customWidth="1"/>
    <col min="18" max="18" width="9.85546875" style="19" customWidth="1"/>
    <col min="19" max="19" width="12.42578125" style="19" customWidth="1"/>
    <col min="20" max="21" width="9.140625" customWidth="1"/>
  </cols>
  <sheetData>
    <row r="1" spans="2:19" ht="36" customHeight="1" x14ac:dyDescent="0.35">
      <c r="B1" s="201" t="s">
        <v>285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113"/>
      <c r="S1" s="113"/>
    </row>
    <row r="2" spans="2:19" ht="12.75" customHeight="1" x14ac:dyDescent="0.2">
      <c r="B2" s="203" t="s">
        <v>286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14"/>
      <c r="O2" s="114"/>
      <c r="Q2" s="189" t="s">
        <v>536</v>
      </c>
      <c r="R2" s="189" t="s">
        <v>525</v>
      </c>
      <c r="S2" s="189" t="s">
        <v>527</v>
      </c>
    </row>
    <row r="3" spans="2:19" ht="12.75" customHeight="1" x14ac:dyDescent="0.2">
      <c r="B3" s="205" t="s">
        <v>113</v>
      </c>
      <c r="C3" s="207" t="s">
        <v>121</v>
      </c>
      <c r="D3" s="207" t="s">
        <v>122</v>
      </c>
      <c r="E3" s="209" t="s">
        <v>126</v>
      </c>
      <c r="F3" s="207" t="s">
        <v>123</v>
      </c>
      <c r="G3" s="207" t="s">
        <v>124</v>
      </c>
      <c r="H3" s="195" t="s">
        <v>125</v>
      </c>
      <c r="I3" s="189" t="s">
        <v>532</v>
      </c>
      <c r="J3" s="189" t="s">
        <v>525</v>
      </c>
      <c r="K3" s="189" t="s">
        <v>533</v>
      </c>
      <c r="M3" s="189" t="s">
        <v>534</v>
      </c>
      <c r="N3" s="189" t="s">
        <v>525</v>
      </c>
      <c r="O3" s="189" t="s">
        <v>535</v>
      </c>
      <c r="Q3" s="190"/>
      <c r="R3" s="190"/>
      <c r="S3" s="190"/>
    </row>
    <row r="4" spans="2:19" x14ac:dyDescent="0.2">
      <c r="B4" s="205"/>
      <c r="C4" s="207"/>
      <c r="D4" s="207"/>
      <c r="E4" s="210"/>
      <c r="F4" s="207"/>
      <c r="G4" s="207"/>
      <c r="H4" s="195"/>
      <c r="I4" s="190"/>
      <c r="J4" s="190"/>
      <c r="K4" s="190"/>
      <c r="M4" s="190"/>
      <c r="N4" s="190"/>
      <c r="O4" s="190"/>
      <c r="Q4" s="190"/>
      <c r="R4" s="190"/>
      <c r="S4" s="190"/>
    </row>
    <row r="5" spans="2:19" ht="13.5" customHeight="1" x14ac:dyDescent="0.2">
      <c r="B5" s="205"/>
      <c r="C5" s="207"/>
      <c r="D5" s="207"/>
      <c r="E5" s="210"/>
      <c r="F5" s="207"/>
      <c r="G5" s="207"/>
      <c r="H5" s="195"/>
      <c r="I5" s="190"/>
      <c r="J5" s="190"/>
      <c r="K5" s="190"/>
      <c r="M5" s="190"/>
      <c r="N5" s="190"/>
      <c r="O5" s="190"/>
      <c r="Q5" s="190"/>
      <c r="R5" s="190"/>
      <c r="S5" s="190"/>
    </row>
    <row r="6" spans="2:19" ht="23.25" customHeight="1" thickBot="1" x14ac:dyDescent="0.25">
      <c r="B6" s="206"/>
      <c r="C6" s="208"/>
      <c r="D6" s="208"/>
      <c r="E6" s="211"/>
      <c r="F6" s="208"/>
      <c r="G6" s="208"/>
      <c r="H6" s="196"/>
      <c r="I6" s="191"/>
      <c r="J6" s="191"/>
      <c r="K6" s="191"/>
      <c r="M6" s="191"/>
      <c r="N6" s="191"/>
      <c r="O6" s="191"/>
      <c r="Q6" s="191"/>
      <c r="R6" s="191"/>
      <c r="S6" s="191"/>
    </row>
    <row r="7" spans="2:19" ht="16.5" thickTop="1" x14ac:dyDescent="0.2">
      <c r="B7" s="72">
        <v>1</v>
      </c>
      <c r="C7" s="197" t="s">
        <v>285</v>
      </c>
      <c r="D7" s="198"/>
      <c r="E7" s="198"/>
      <c r="F7" s="198"/>
      <c r="G7" s="198"/>
      <c r="H7" s="199"/>
      <c r="I7" s="101">
        <f>I74+I72+I66+I46+I32+I8</f>
        <v>469600</v>
      </c>
      <c r="J7" s="101">
        <f>J74+J72+J66+J46+J32+J8</f>
        <v>0</v>
      </c>
      <c r="K7" s="101">
        <f t="shared" ref="K7:K38" si="0">I7+J7</f>
        <v>469600</v>
      </c>
      <c r="M7" s="101">
        <f>M74+M72+M66+M46+M32+M8</f>
        <v>687200</v>
      </c>
      <c r="N7" s="101">
        <f>N74+N72+N66+N46+N32+N8</f>
        <v>0</v>
      </c>
      <c r="O7" s="101">
        <f t="shared" ref="O7:O12" si="1">M7+N7</f>
        <v>687200</v>
      </c>
      <c r="Q7" s="42">
        <f t="shared" ref="Q7:S38" si="2">M7+I7</f>
        <v>1156800</v>
      </c>
      <c r="R7" s="42">
        <f t="shared" si="2"/>
        <v>0</v>
      </c>
      <c r="S7" s="42">
        <f t="shared" si="2"/>
        <v>1156800</v>
      </c>
    </row>
    <row r="8" spans="2:19" ht="15" x14ac:dyDescent="0.2">
      <c r="B8" s="73">
        <f t="shared" ref="B8:B39" si="3">B7+1</f>
        <v>2</v>
      </c>
      <c r="C8" s="9">
        <v>1</v>
      </c>
      <c r="D8" s="200" t="s">
        <v>203</v>
      </c>
      <c r="E8" s="193"/>
      <c r="F8" s="193"/>
      <c r="G8" s="193"/>
      <c r="H8" s="194"/>
      <c r="I8" s="43">
        <f>I27+I22+I19+I16+I9</f>
        <v>177300</v>
      </c>
      <c r="J8" s="43">
        <f>J27+J22+J19+J16+J9</f>
        <v>0</v>
      </c>
      <c r="K8" s="43">
        <f t="shared" si="0"/>
        <v>177300</v>
      </c>
      <c r="M8" s="43">
        <f>M27+M22+M19+M16+M9</f>
        <v>0</v>
      </c>
      <c r="N8" s="43">
        <f>N27+N22+N19+N16+N9</f>
        <v>0</v>
      </c>
      <c r="O8" s="43">
        <f t="shared" si="1"/>
        <v>0</v>
      </c>
      <c r="Q8" s="43">
        <f t="shared" si="2"/>
        <v>177300</v>
      </c>
      <c r="R8" s="43">
        <f t="shared" si="2"/>
        <v>0</v>
      </c>
      <c r="S8" s="43">
        <f t="shared" si="2"/>
        <v>177300</v>
      </c>
    </row>
    <row r="9" spans="2:19" ht="15" x14ac:dyDescent="0.25">
      <c r="B9" s="73">
        <f t="shared" si="3"/>
        <v>3</v>
      </c>
      <c r="C9" s="2"/>
      <c r="D9" s="2">
        <v>1</v>
      </c>
      <c r="E9" s="192" t="s">
        <v>218</v>
      </c>
      <c r="F9" s="193"/>
      <c r="G9" s="193"/>
      <c r="H9" s="194"/>
      <c r="I9" s="44">
        <f>I10</f>
        <v>15500</v>
      </c>
      <c r="J9" s="44">
        <f>J10</f>
        <v>0</v>
      </c>
      <c r="K9" s="44">
        <f t="shared" si="0"/>
        <v>15500</v>
      </c>
      <c r="M9" s="44">
        <f>M10</f>
        <v>0</v>
      </c>
      <c r="N9" s="44">
        <f>N10</f>
        <v>0</v>
      </c>
      <c r="O9" s="44">
        <f t="shared" si="1"/>
        <v>0</v>
      </c>
      <c r="Q9" s="44">
        <f t="shared" si="2"/>
        <v>15500</v>
      </c>
      <c r="R9" s="44">
        <f t="shared" si="2"/>
        <v>0</v>
      </c>
      <c r="S9" s="44">
        <f t="shared" si="2"/>
        <v>15500</v>
      </c>
    </row>
    <row r="10" spans="2:19" x14ac:dyDescent="0.2">
      <c r="B10" s="73">
        <f t="shared" si="3"/>
        <v>4</v>
      </c>
      <c r="C10" s="13"/>
      <c r="D10" s="13"/>
      <c r="E10" s="13"/>
      <c r="F10" s="50" t="s">
        <v>75</v>
      </c>
      <c r="G10" s="13">
        <v>630</v>
      </c>
      <c r="H10" s="13" t="s">
        <v>129</v>
      </c>
      <c r="I10" s="47">
        <f>I15+I14+I13+I12+I11</f>
        <v>15500</v>
      </c>
      <c r="J10" s="47">
        <f>J15+J14+J13+J12+J11</f>
        <v>0</v>
      </c>
      <c r="K10" s="47">
        <f t="shared" si="0"/>
        <v>15500</v>
      </c>
      <c r="M10" s="47">
        <f>M15+M14+M13+M12+M11</f>
        <v>0</v>
      </c>
      <c r="N10" s="47">
        <f>N15+N14+N13+N12+N11</f>
        <v>0</v>
      </c>
      <c r="O10" s="47">
        <f t="shared" si="1"/>
        <v>0</v>
      </c>
      <c r="Q10" s="47">
        <f t="shared" si="2"/>
        <v>15500</v>
      </c>
      <c r="R10" s="47">
        <f t="shared" si="2"/>
        <v>0</v>
      </c>
      <c r="S10" s="47">
        <f t="shared" si="2"/>
        <v>15500</v>
      </c>
    </row>
    <row r="11" spans="2:19" x14ac:dyDescent="0.2">
      <c r="B11" s="73">
        <f t="shared" si="3"/>
        <v>5</v>
      </c>
      <c r="C11" s="4"/>
      <c r="D11" s="4"/>
      <c r="E11" s="4"/>
      <c r="F11" s="51" t="s">
        <v>75</v>
      </c>
      <c r="G11" s="4">
        <v>631</v>
      </c>
      <c r="H11" s="4" t="s">
        <v>135</v>
      </c>
      <c r="I11" s="24">
        <v>2000</v>
      </c>
      <c r="J11" s="24"/>
      <c r="K11" s="24">
        <f t="shared" si="0"/>
        <v>2000</v>
      </c>
      <c r="M11" s="24"/>
      <c r="N11" s="24"/>
      <c r="O11" s="24">
        <f t="shared" si="1"/>
        <v>0</v>
      </c>
      <c r="Q11" s="24">
        <f t="shared" si="2"/>
        <v>2000</v>
      </c>
      <c r="R11" s="24">
        <f t="shared" si="2"/>
        <v>0</v>
      </c>
      <c r="S11" s="24">
        <f t="shared" si="2"/>
        <v>2000</v>
      </c>
    </row>
    <row r="12" spans="2:19" x14ac:dyDescent="0.2">
      <c r="B12" s="73">
        <f t="shared" si="3"/>
        <v>6</v>
      </c>
      <c r="C12" s="4"/>
      <c r="D12" s="4"/>
      <c r="E12" s="4"/>
      <c r="F12" s="51" t="s">
        <v>75</v>
      </c>
      <c r="G12" s="4">
        <v>633</v>
      </c>
      <c r="H12" s="4" t="s">
        <v>133</v>
      </c>
      <c r="I12" s="24">
        <v>8000</v>
      </c>
      <c r="J12" s="24"/>
      <c r="K12" s="24">
        <f t="shared" si="0"/>
        <v>8000</v>
      </c>
      <c r="M12" s="24"/>
      <c r="N12" s="24"/>
      <c r="O12" s="24">
        <f t="shared" si="1"/>
        <v>0</v>
      </c>
      <c r="Q12" s="24">
        <f t="shared" si="2"/>
        <v>8000</v>
      </c>
      <c r="R12" s="24">
        <f t="shared" si="2"/>
        <v>0</v>
      </c>
      <c r="S12" s="24">
        <f t="shared" si="2"/>
        <v>8000</v>
      </c>
    </row>
    <row r="13" spans="2:19" x14ac:dyDescent="0.2">
      <c r="B13" s="73">
        <f t="shared" si="3"/>
        <v>7</v>
      </c>
      <c r="C13" s="4"/>
      <c r="D13" s="4"/>
      <c r="E13" s="4"/>
      <c r="F13" s="51" t="s">
        <v>75</v>
      </c>
      <c r="G13" s="4">
        <v>634</v>
      </c>
      <c r="H13" s="4" t="s">
        <v>138</v>
      </c>
      <c r="I13" s="24">
        <v>500</v>
      </c>
      <c r="J13" s="24"/>
      <c r="K13" s="24">
        <f t="shared" si="0"/>
        <v>500</v>
      </c>
      <c r="M13" s="24"/>
      <c r="N13" s="24"/>
      <c r="O13" s="24">
        <f t="shared" ref="O13:O27" si="4">M13+N13</f>
        <v>0</v>
      </c>
      <c r="Q13" s="24">
        <f t="shared" si="2"/>
        <v>500</v>
      </c>
      <c r="R13" s="24">
        <f t="shared" si="2"/>
        <v>0</v>
      </c>
      <c r="S13" s="24">
        <f t="shared" si="2"/>
        <v>500</v>
      </c>
    </row>
    <row r="14" spans="2:19" x14ac:dyDescent="0.2">
      <c r="B14" s="73">
        <f t="shared" si="3"/>
        <v>8</v>
      </c>
      <c r="C14" s="4"/>
      <c r="D14" s="4"/>
      <c r="E14" s="4"/>
      <c r="F14" s="51" t="s">
        <v>75</v>
      </c>
      <c r="G14" s="4">
        <v>636</v>
      </c>
      <c r="H14" s="4" t="s">
        <v>134</v>
      </c>
      <c r="I14" s="24">
        <v>500</v>
      </c>
      <c r="J14" s="24"/>
      <c r="K14" s="24">
        <f t="shared" si="0"/>
        <v>500</v>
      </c>
      <c r="M14" s="24"/>
      <c r="N14" s="24"/>
      <c r="O14" s="24">
        <f t="shared" si="4"/>
        <v>0</v>
      </c>
      <c r="Q14" s="24">
        <f t="shared" si="2"/>
        <v>500</v>
      </c>
      <c r="R14" s="24">
        <f t="shared" si="2"/>
        <v>0</v>
      </c>
      <c r="S14" s="24">
        <f t="shared" si="2"/>
        <v>500</v>
      </c>
    </row>
    <row r="15" spans="2:19" x14ac:dyDescent="0.2">
      <c r="B15" s="73">
        <f t="shared" si="3"/>
        <v>9</v>
      </c>
      <c r="C15" s="4"/>
      <c r="D15" s="4"/>
      <c r="E15" s="4"/>
      <c r="F15" s="51" t="s">
        <v>75</v>
      </c>
      <c r="G15" s="4">
        <v>637</v>
      </c>
      <c r="H15" s="4" t="s">
        <v>130</v>
      </c>
      <c r="I15" s="24">
        <v>4500</v>
      </c>
      <c r="J15" s="24"/>
      <c r="K15" s="24">
        <f t="shared" si="0"/>
        <v>4500</v>
      </c>
      <c r="M15" s="24"/>
      <c r="N15" s="24"/>
      <c r="O15" s="24">
        <f t="shared" si="4"/>
        <v>0</v>
      </c>
      <c r="Q15" s="24">
        <f t="shared" si="2"/>
        <v>4500</v>
      </c>
      <c r="R15" s="24">
        <f t="shared" si="2"/>
        <v>0</v>
      </c>
      <c r="S15" s="24">
        <f t="shared" si="2"/>
        <v>4500</v>
      </c>
    </row>
    <row r="16" spans="2:19" ht="14.25" customHeight="1" x14ac:dyDescent="0.25">
      <c r="B16" s="73">
        <f t="shared" si="3"/>
        <v>10</v>
      </c>
      <c r="C16" s="2"/>
      <c r="D16" s="2">
        <v>2</v>
      </c>
      <c r="E16" s="192" t="s">
        <v>16</v>
      </c>
      <c r="F16" s="193"/>
      <c r="G16" s="193"/>
      <c r="H16" s="194"/>
      <c r="I16" s="44">
        <f>I17</f>
        <v>500</v>
      </c>
      <c r="J16" s="44">
        <f>J17</f>
        <v>0</v>
      </c>
      <c r="K16" s="44">
        <f t="shared" si="0"/>
        <v>500</v>
      </c>
      <c r="M16" s="44">
        <f>M17</f>
        <v>0</v>
      </c>
      <c r="N16" s="44">
        <f>N17</f>
        <v>0</v>
      </c>
      <c r="O16" s="44">
        <f t="shared" si="4"/>
        <v>0</v>
      </c>
      <c r="Q16" s="44">
        <f t="shared" si="2"/>
        <v>500</v>
      </c>
      <c r="R16" s="44">
        <f t="shared" si="2"/>
        <v>0</v>
      </c>
      <c r="S16" s="44">
        <f t="shared" si="2"/>
        <v>500</v>
      </c>
    </row>
    <row r="17" spans="1:19" x14ac:dyDescent="0.2">
      <c r="B17" s="73">
        <f t="shared" si="3"/>
        <v>11</v>
      </c>
      <c r="C17" s="13"/>
      <c r="D17" s="13"/>
      <c r="E17" s="13"/>
      <c r="F17" s="50" t="s">
        <v>75</v>
      </c>
      <c r="G17" s="13">
        <v>630</v>
      </c>
      <c r="H17" s="13" t="s">
        <v>129</v>
      </c>
      <c r="I17" s="47">
        <f>I18</f>
        <v>500</v>
      </c>
      <c r="J17" s="47">
        <f>J18</f>
        <v>0</v>
      </c>
      <c r="K17" s="47">
        <f t="shared" si="0"/>
        <v>500</v>
      </c>
      <c r="M17" s="47">
        <f>M18</f>
        <v>0</v>
      </c>
      <c r="N17" s="47">
        <f>N18</f>
        <v>0</v>
      </c>
      <c r="O17" s="47">
        <f t="shared" si="4"/>
        <v>0</v>
      </c>
      <c r="Q17" s="47">
        <f t="shared" si="2"/>
        <v>500</v>
      </c>
      <c r="R17" s="47">
        <f t="shared" si="2"/>
        <v>0</v>
      </c>
      <c r="S17" s="47">
        <f t="shared" si="2"/>
        <v>500</v>
      </c>
    </row>
    <row r="18" spans="1:19" x14ac:dyDescent="0.2">
      <c r="B18" s="73">
        <f t="shared" si="3"/>
        <v>12</v>
      </c>
      <c r="C18" s="4"/>
      <c r="D18" s="4"/>
      <c r="E18" s="4"/>
      <c r="F18" s="51" t="s">
        <v>75</v>
      </c>
      <c r="G18" s="4">
        <v>633</v>
      </c>
      <c r="H18" s="4" t="s">
        <v>133</v>
      </c>
      <c r="I18" s="24">
        <v>500</v>
      </c>
      <c r="J18" s="24"/>
      <c r="K18" s="24">
        <f t="shared" si="0"/>
        <v>500</v>
      </c>
      <c r="M18" s="24"/>
      <c r="N18" s="24"/>
      <c r="O18" s="24">
        <f t="shared" si="4"/>
        <v>0</v>
      </c>
      <c r="Q18" s="24">
        <f t="shared" si="2"/>
        <v>500</v>
      </c>
      <c r="R18" s="24">
        <f t="shared" si="2"/>
        <v>0</v>
      </c>
      <c r="S18" s="24">
        <f t="shared" si="2"/>
        <v>500</v>
      </c>
    </row>
    <row r="19" spans="1:19" ht="15" x14ac:dyDescent="0.25">
      <c r="B19" s="73">
        <f t="shared" si="3"/>
        <v>13</v>
      </c>
      <c r="C19" s="2"/>
      <c r="D19" s="2">
        <v>3</v>
      </c>
      <c r="E19" s="192" t="s">
        <v>17</v>
      </c>
      <c r="F19" s="193"/>
      <c r="G19" s="193"/>
      <c r="H19" s="194"/>
      <c r="I19" s="44">
        <f>I20</f>
        <v>500</v>
      </c>
      <c r="J19" s="44">
        <f>J20</f>
        <v>0</v>
      </c>
      <c r="K19" s="44">
        <f t="shared" si="0"/>
        <v>500</v>
      </c>
      <c r="M19" s="44">
        <f>M20</f>
        <v>0</v>
      </c>
      <c r="N19" s="44">
        <f>N20</f>
        <v>0</v>
      </c>
      <c r="O19" s="44">
        <f t="shared" si="4"/>
        <v>0</v>
      </c>
      <c r="Q19" s="44">
        <f t="shared" si="2"/>
        <v>500</v>
      </c>
      <c r="R19" s="44">
        <f t="shared" si="2"/>
        <v>0</v>
      </c>
      <c r="S19" s="44">
        <f t="shared" si="2"/>
        <v>500</v>
      </c>
    </row>
    <row r="20" spans="1:19" x14ac:dyDescent="0.2">
      <c r="B20" s="73">
        <f t="shared" si="3"/>
        <v>14</v>
      </c>
      <c r="C20" s="13"/>
      <c r="D20" s="13"/>
      <c r="E20" s="13"/>
      <c r="F20" s="50" t="s">
        <v>75</v>
      </c>
      <c r="G20" s="13">
        <v>630</v>
      </c>
      <c r="H20" s="13" t="s">
        <v>129</v>
      </c>
      <c r="I20" s="47">
        <f>I21</f>
        <v>500</v>
      </c>
      <c r="J20" s="47">
        <f>J21</f>
        <v>0</v>
      </c>
      <c r="K20" s="47">
        <f t="shared" si="0"/>
        <v>500</v>
      </c>
      <c r="M20" s="47">
        <f>M21</f>
        <v>0</v>
      </c>
      <c r="N20" s="47">
        <f>N21</f>
        <v>0</v>
      </c>
      <c r="O20" s="47">
        <f t="shared" si="4"/>
        <v>0</v>
      </c>
      <c r="Q20" s="47">
        <f t="shared" si="2"/>
        <v>500</v>
      </c>
      <c r="R20" s="47">
        <f t="shared" si="2"/>
        <v>0</v>
      </c>
      <c r="S20" s="47">
        <f t="shared" si="2"/>
        <v>500</v>
      </c>
    </row>
    <row r="21" spans="1:19" x14ac:dyDescent="0.2">
      <c r="B21" s="73">
        <f t="shared" si="3"/>
        <v>15</v>
      </c>
      <c r="C21" s="4"/>
      <c r="D21" s="4"/>
      <c r="E21" s="4"/>
      <c r="F21" s="51" t="s">
        <v>75</v>
      </c>
      <c r="G21" s="4">
        <v>633</v>
      </c>
      <c r="H21" s="4" t="s">
        <v>133</v>
      </c>
      <c r="I21" s="24">
        <v>500</v>
      </c>
      <c r="J21" s="24"/>
      <c r="K21" s="24">
        <f t="shared" si="0"/>
        <v>500</v>
      </c>
      <c r="M21" s="24"/>
      <c r="N21" s="24"/>
      <c r="O21" s="24">
        <f t="shared" si="4"/>
        <v>0</v>
      </c>
      <c r="Q21" s="24">
        <f t="shared" si="2"/>
        <v>500</v>
      </c>
      <c r="R21" s="24">
        <f t="shared" si="2"/>
        <v>0</v>
      </c>
      <c r="S21" s="24">
        <f t="shared" si="2"/>
        <v>500</v>
      </c>
    </row>
    <row r="22" spans="1:19" ht="15" x14ac:dyDescent="0.25">
      <c r="B22" s="73">
        <f t="shared" si="3"/>
        <v>16</v>
      </c>
      <c r="C22" s="2"/>
      <c r="D22" s="2">
        <v>4</v>
      </c>
      <c r="E22" s="192" t="s">
        <v>28</v>
      </c>
      <c r="F22" s="193"/>
      <c r="G22" s="193"/>
      <c r="H22" s="194"/>
      <c r="I22" s="44">
        <f t="shared" ref="I22:N25" si="5">I23</f>
        <v>800</v>
      </c>
      <c r="J22" s="44">
        <f t="shared" si="5"/>
        <v>0</v>
      </c>
      <c r="K22" s="44">
        <f t="shared" si="0"/>
        <v>800</v>
      </c>
      <c r="M22" s="44">
        <f t="shared" si="5"/>
        <v>0</v>
      </c>
      <c r="N22" s="44">
        <f t="shared" si="5"/>
        <v>0</v>
      </c>
      <c r="O22" s="44">
        <f t="shared" si="4"/>
        <v>0</v>
      </c>
      <c r="Q22" s="44">
        <f t="shared" si="2"/>
        <v>800</v>
      </c>
      <c r="R22" s="44">
        <f t="shared" si="2"/>
        <v>0</v>
      </c>
      <c r="S22" s="44">
        <f t="shared" si="2"/>
        <v>800</v>
      </c>
    </row>
    <row r="23" spans="1:19" ht="15" hidden="1" x14ac:dyDescent="0.25">
      <c r="B23" s="73">
        <f t="shared" si="3"/>
        <v>17</v>
      </c>
      <c r="C23" s="16"/>
      <c r="D23" s="16"/>
      <c r="E23" s="16"/>
      <c r="F23" s="48"/>
      <c r="G23" s="16"/>
      <c r="H23" s="16" t="s">
        <v>287</v>
      </c>
      <c r="I23" s="45">
        <f t="shared" si="5"/>
        <v>800</v>
      </c>
      <c r="J23" s="45">
        <f t="shared" si="5"/>
        <v>0</v>
      </c>
      <c r="K23" s="45">
        <f t="shared" si="0"/>
        <v>800</v>
      </c>
      <c r="M23" s="45">
        <f t="shared" si="5"/>
        <v>0</v>
      </c>
      <c r="N23" s="45">
        <f t="shared" si="5"/>
        <v>0</v>
      </c>
      <c r="O23" s="45">
        <f t="shared" si="4"/>
        <v>0</v>
      </c>
      <c r="Q23" s="45">
        <f t="shared" si="2"/>
        <v>800</v>
      </c>
      <c r="R23" s="45">
        <f t="shared" si="2"/>
        <v>0</v>
      </c>
      <c r="S23" s="45">
        <f t="shared" si="2"/>
        <v>800</v>
      </c>
    </row>
    <row r="24" spans="1:19" hidden="1" x14ac:dyDescent="0.2">
      <c r="B24" s="73">
        <f t="shared" si="3"/>
        <v>18</v>
      </c>
      <c r="C24" s="12"/>
      <c r="D24" s="12"/>
      <c r="E24" s="12" t="s">
        <v>73</v>
      </c>
      <c r="F24" s="49"/>
      <c r="G24" s="12"/>
      <c r="H24" s="12"/>
      <c r="I24" s="46">
        <f t="shared" si="5"/>
        <v>800</v>
      </c>
      <c r="J24" s="46">
        <f t="shared" si="5"/>
        <v>0</v>
      </c>
      <c r="K24" s="46">
        <f t="shared" si="0"/>
        <v>800</v>
      </c>
      <c r="M24" s="46">
        <f t="shared" si="5"/>
        <v>0</v>
      </c>
      <c r="N24" s="46">
        <f t="shared" si="5"/>
        <v>0</v>
      </c>
      <c r="O24" s="46">
        <f t="shared" si="4"/>
        <v>0</v>
      </c>
      <c r="Q24" s="46">
        <f t="shared" si="2"/>
        <v>800</v>
      </c>
      <c r="R24" s="46">
        <f t="shared" si="2"/>
        <v>0</v>
      </c>
      <c r="S24" s="46">
        <f t="shared" si="2"/>
        <v>800</v>
      </c>
    </row>
    <row r="25" spans="1:19" x14ac:dyDescent="0.2">
      <c r="B25" s="73">
        <f t="shared" si="3"/>
        <v>19</v>
      </c>
      <c r="C25" s="13"/>
      <c r="D25" s="13"/>
      <c r="E25" s="13"/>
      <c r="F25" s="50" t="s">
        <v>75</v>
      </c>
      <c r="G25" s="13">
        <v>630</v>
      </c>
      <c r="H25" s="13" t="s">
        <v>129</v>
      </c>
      <c r="I25" s="47">
        <f t="shared" si="5"/>
        <v>800</v>
      </c>
      <c r="J25" s="47">
        <f t="shared" si="5"/>
        <v>0</v>
      </c>
      <c r="K25" s="47">
        <f t="shared" si="0"/>
        <v>800</v>
      </c>
      <c r="M25" s="47">
        <f t="shared" si="5"/>
        <v>0</v>
      </c>
      <c r="N25" s="47">
        <f t="shared" si="5"/>
        <v>0</v>
      </c>
      <c r="O25" s="47">
        <f t="shared" si="4"/>
        <v>0</v>
      </c>
      <c r="Q25" s="47">
        <f t="shared" si="2"/>
        <v>800</v>
      </c>
      <c r="R25" s="47">
        <f t="shared" si="2"/>
        <v>0</v>
      </c>
      <c r="S25" s="47">
        <f t="shared" si="2"/>
        <v>800</v>
      </c>
    </row>
    <row r="26" spans="1:19" x14ac:dyDescent="0.2">
      <c r="B26" s="73">
        <f t="shared" si="3"/>
        <v>20</v>
      </c>
      <c r="C26" s="4"/>
      <c r="D26" s="4"/>
      <c r="E26" s="4"/>
      <c r="F26" s="51" t="s">
        <v>75</v>
      </c>
      <c r="G26" s="4">
        <v>637</v>
      </c>
      <c r="H26" s="4" t="s">
        <v>130</v>
      </c>
      <c r="I26" s="24">
        <v>800</v>
      </c>
      <c r="J26" s="24"/>
      <c r="K26" s="24">
        <f t="shared" si="0"/>
        <v>800</v>
      </c>
      <c r="M26" s="24"/>
      <c r="N26" s="24"/>
      <c r="O26" s="24">
        <f t="shared" si="4"/>
        <v>0</v>
      </c>
      <c r="Q26" s="24">
        <f t="shared" si="2"/>
        <v>800</v>
      </c>
      <c r="R26" s="24">
        <f t="shared" si="2"/>
        <v>0</v>
      </c>
      <c r="S26" s="24">
        <f t="shared" si="2"/>
        <v>800</v>
      </c>
    </row>
    <row r="27" spans="1:19" ht="15" x14ac:dyDescent="0.25">
      <c r="B27" s="73">
        <f t="shared" si="3"/>
        <v>21</v>
      </c>
      <c r="C27" s="2"/>
      <c r="D27" s="2">
        <v>5</v>
      </c>
      <c r="E27" s="192" t="s">
        <v>202</v>
      </c>
      <c r="F27" s="193"/>
      <c r="G27" s="193"/>
      <c r="H27" s="194"/>
      <c r="I27" s="44">
        <f>I28+I29</f>
        <v>160000</v>
      </c>
      <c r="J27" s="44">
        <f>J28+J29</f>
        <v>0</v>
      </c>
      <c r="K27" s="44">
        <f t="shared" si="0"/>
        <v>160000</v>
      </c>
      <c r="M27" s="44">
        <f>M28+M29</f>
        <v>0</v>
      </c>
      <c r="N27" s="44">
        <f>N28+N29</f>
        <v>0</v>
      </c>
      <c r="O27" s="44">
        <f t="shared" si="4"/>
        <v>0</v>
      </c>
      <c r="Q27" s="44">
        <f t="shared" si="2"/>
        <v>160000</v>
      </c>
      <c r="R27" s="44">
        <f t="shared" si="2"/>
        <v>0</v>
      </c>
      <c r="S27" s="44">
        <f t="shared" si="2"/>
        <v>160000</v>
      </c>
    </row>
    <row r="28" spans="1:19" x14ac:dyDescent="0.2">
      <c r="A28" s="64"/>
      <c r="B28" s="73">
        <f t="shared" si="3"/>
        <v>22</v>
      </c>
      <c r="C28" s="13"/>
      <c r="D28" s="13"/>
      <c r="E28" s="13"/>
      <c r="F28" s="50" t="s">
        <v>75</v>
      </c>
      <c r="G28" s="13">
        <v>620</v>
      </c>
      <c r="H28" s="13" t="s">
        <v>132</v>
      </c>
      <c r="I28" s="47">
        <v>38450</v>
      </c>
      <c r="J28" s="47"/>
      <c r="K28" s="47">
        <f t="shared" si="0"/>
        <v>38450</v>
      </c>
      <c r="M28" s="47"/>
      <c r="N28" s="47"/>
      <c r="O28" s="47">
        <f t="shared" ref="O28:O42" si="6">M28+N28</f>
        <v>0</v>
      </c>
      <c r="Q28" s="47">
        <f t="shared" si="2"/>
        <v>38450</v>
      </c>
      <c r="R28" s="47">
        <f t="shared" si="2"/>
        <v>0</v>
      </c>
      <c r="S28" s="47">
        <f t="shared" si="2"/>
        <v>38450</v>
      </c>
    </row>
    <row r="29" spans="1:19" x14ac:dyDescent="0.2">
      <c r="A29" s="64"/>
      <c r="B29" s="73">
        <f t="shared" si="3"/>
        <v>23</v>
      </c>
      <c r="C29" s="13"/>
      <c r="D29" s="13"/>
      <c r="E29" s="13"/>
      <c r="F29" s="50" t="s">
        <v>75</v>
      </c>
      <c r="G29" s="13">
        <v>630</v>
      </c>
      <c r="H29" s="13" t="s">
        <v>129</v>
      </c>
      <c r="I29" s="47">
        <f>I31+I30</f>
        <v>121550</v>
      </c>
      <c r="J29" s="47">
        <f>J31+J30</f>
        <v>0</v>
      </c>
      <c r="K29" s="47">
        <f t="shared" si="0"/>
        <v>121550</v>
      </c>
      <c r="M29" s="47">
        <f>M31+M30</f>
        <v>0</v>
      </c>
      <c r="N29" s="47">
        <f>N31+N30</f>
        <v>0</v>
      </c>
      <c r="O29" s="47">
        <f t="shared" si="6"/>
        <v>0</v>
      </c>
      <c r="Q29" s="47">
        <f t="shared" si="2"/>
        <v>121550</v>
      </c>
      <c r="R29" s="47">
        <f t="shared" si="2"/>
        <v>0</v>
      </c>
      <c r="S29" s="47">
        <f t="shared" si="2"/>
        <v>121550</v>
      </c>
    </row>
    <row r="30" spans="1:19" x14ac:dyDescent="0.2">
      <c r="A30" s="64"/>
      <c r="B30" s="73">
        <f t="shared" si="3"/>
        <v>24</v>
      </c>
      <c r="C30" s="4"/>
      <c r="D30" s="4"/>
      <c r="E30" s="4"/>
      <c r="F30" s="51" t="s">
        <v>75</v>
      </c>
      <c r="G30" s="4">
        <v>632</v>
      </c>
      <c r="H30" s="4" t="s">
        <v>140</v>
      </c>
      <c r="I30" s="56">
        <v>11550</v>
      </c>
      <c r="J30" s="56"/>
      <c r="K30" s="56">
        <f t="shared" si="0"/>
        <v>11550</v>
      </c>
      <c r="M30" s="24"/>
      <c r="N30" s="24"/>
      <c r="O30" s="24">
        <f t="shared" si="6"/>
        <v>0</v>
      </c>
      <c r="Q30" s="24">
        <f t="shared" si="2"/>
        <v>11550</v>
      </c>
      <c r="R30" s="24">
        <f t="shared" si="2"/>
        <v>0</v>
      </c>
      <c r="S30" s="24">
        <f t="shared" si="2"/>
        <v>11550</v>
      </c>
    </row>
    <row r="31" spans="1:19" x14ac:dyDescent="0.2">
      <c r="A31" s="64"/>
      <c r="B31" s="73">
        <f t="shared" si="3"/>
        <v>25</v>
      </c>
      <c r="C31" s="4"/>
      <c r="D31" s="4"/>
      <c r="E31" s="4"/>
      <c r="F31" s="51" t="s">
        <v>75</v>
      </c>
      <c r="G31" s="4">
        <v>637</v>
      </c>
      <c r="H31" s="4" t="s">
        <v>130</v>
      </c>
      <c r="I31" s="24">
        <v>110000</v>
      </c>
      <c r="J31" s="24"/>
      <c r="K31" s="24">
        <f t="shared" si="0"/>
        <v>110000</v>
      </c>
      <c r="M31" s="24"/>
      <c r="N31" s="24"/>
      <c r="O31" s="24">
        <f t="shared" si="6"/>
        <v>0</v>
      </c>
      <c r="Q31" s="24">
        <f t="shared" si="2"/>
        <v>110000</v>
      </c>
      <c r="R31" s="24">
        <f t="shared" si="2"/>
        <v>0</v>
      </c>
      <c r="S31" s="24">
        <f t="shared" si="2"/>
        <v>110000</v>
      </c>
    </row>
    <row r="32" spans="1:19" ht="15" x14ac:dyDescent="0.2">
      <c r="A32" s="64"/>
      <c r="B32" s="73">
        <f t="shared" si="3"/>
        <v>26</v>
      </c>
      <c r="C32" s="9">
        <v>2</v>
      </c>
      <c r="D32" s="200" t="s">
        <v>217</v>
      </c>
      <c r="E32" s="193"/>
      <c r="F32" s="193"/>
      <c r="G32" s="193"/>
      <c r="H32" s="194"/>
      <c r="I32" s="43">
        <f>I33+I34</f>
        <v>150200</v>
      </c>
      <c r="J32" s="43">
        <f>J33+J34</f>
        <v>0</v>
      </c>
      <c r="K32" s="43">
        <f t="shared" si="0"/>
        <v>150200</v>
      </c>
      <c r="M32" s="43">
        <f>M40</f>
        <v>45000</v>
      </c>
      <c r="N32" s="43">
        <f>N40</f>
        <v>0</v>
      </c>
      <c r="O32" s="43">
        <f t="shared" si="6"/>
        <v>45000</v>
      </c>
      <c r="Q32" s="43">
        <f t="shared" si="2"/>
        <v>195200</v>
      </c>
      <c r="R32" s="43">
        <f t="shared" si="2"/>
        <v>0</v>
      </c>
      <c r="S32" s="43">
        <f t="shared" si="2"/>
        <v>195200</v>
      </c>
    </row>
    <row r="33" spans="1:19" x14ac:dyDescent="0.2">
      <c r="A33" s="64"/>
      <c r="B33" s="73">
        <f t="shared" si="3"/>
        <v>27</v>
      </c>
      <c r="C33" s="13"/>
      <c r="D33" s="13"/>
      <c r="E33" s="13"/>
      <c r="F33" s="50" t="s">
        <v>216</v>
      </c>
      <c r="G33" s="13">
        <v>620</v>
      </c>
      <c r="H33" s="13" t="s">
        <v>132</v>
      </c>
      <c r="I33" s="47">
        <f>9000+1200</f>
        <v>10200</v>
      </c>
      <c r="J33" s="47"/>
      <c r="K33" s="47">
        <f t="shared" si="0"/>
        <v>10200</v>
      </c>
      <c r="M33" s="47"/>
      <c r="N33" s="47"/>
      <c r="O33" s="47">
        <f t="shared" si="6"/>
        <v>0</v>
      </c>
      <c r="Q33" s="47">
        <f t="shared" si="2"/>
        <v>10200</v>
      </c>
      <c r="R33" s="47">
        <f t="shared" si="2"/>
        <v>0</v>
      </c>
      <c r="S33" s="47">
        <f t="shared" si="2"/>
        <v>10200</v>
      </c>
    </row>
    <row r="34" spans="1:19" x14ac:dyDescent="0.2">
      <c r="A34" s="64"/>
      <c r="B34" s="73">
        <f t="shared" si="3"/>
        <v>28</v>
      </c>
      <c r="C34" s="13"/>
      <c r="D34" s="13"/>
      <c r="E34" s="13"/>
      <c r="F34" s="50" t="s">
        <v>216</v>
      </c>
      <c r="G34" s="13">
        <v>630</v>
      </c>
      <c r="H34" s="13" t="s">
        <v>129</v>
      </c>
      <c r="I34" s="47">
        <f>I36+I35</f>
        <v>140000</v>
      </c>
      <c r="J34" s="47">
        <f>J36+J35</f>
        <v>0</v>
      </c>
      <c r="K34" s="47">
        <f t="shared" si="0"/>
        <v>140000</v>
      </c>
      <c r="M34" s="47">
        <f>M36+M35</f>
        <v>0</v>
      </c>
      <c r="N34" s="47">
        <f>N36+N35</f>
        <v>0</v>
      </c>
      <c r="O34" s="47">
        <f t="shared" si="6"/>
        <v>0</v>
      </c>
      <c r="Q34" s="47">
        <f t="shared" si="2"/>
        <v>140000</v>
      </c>
      <c r="R34" s="47">
        <f t="shared" si="2"/>
        <v>0</v>
      </c>
      <c r="S34" s="47">
        <f t="shared" si="2"/>
        <v>140000</v>
      </c>
    </row>
    <row r="35" spans="1:19" x14ac:dyDescent="0.2">
      <c r="B35" s="73">
        <f t="shared" si="3"/>
        <v>29</v>
      </c>
      <c r="C35" s="4"/>
      <c r="D35" s="4"/>
      <c r="E35" s="4"/>
      <c r="F35" s="51" t="s">
        <v>216</v>
      </c>
      <c r="G35" s="4">
        <v>635</v>
      </c>
      <c r="H35" s="4" t="s">
        <v>139</v>
      </c>
      <c r="I35" s="24">
        <v>4000</v>
      </c>
      <c r="J35" s="24"/>
      <c r="K35" s="24">
        <f t="shared" si="0"/>
        <v>4000</v>
      </c>
      <c r="M35" s="24"/>
      <c r="N35" s="24"/>
      <c r="O35" s="24">
        <f t="shared" si="6"/>
        <v>0</v>
      </c>
      <c r="Q35" s="24">
        <f t="shared" si="2"/>
        <v>4000</v>
      </c>
      <c r="R35" s="24">
        <f t="shared" si="2"/>
        <v>0</v>
      </c>
      <c r="S35" s="24">
        <f t="shared" si="2"/>
        <v>4000</v>
      </c>
    </row>
    <row r="36" spans="1:19" x14ac:dyDescent="0.2">
      <c r="B36" s="73">
        <f t="shared" si="3"/>
        <v>30</v>
      </c>
      <c r="C36" s="4"/>
      <c r="D36" s="4"/>
      <c r="E36" s="4"/>
      <c r="F36" s="51" t="s">
        <v>216</v>
      </c>
      <c r="G36" s="4">
        <v>637</v>
      </c>
      <c r="H36" s="4" t="s">
        <v>130</v>
      </c>
      <c r="I36" s="24">
        <f>I37+I38+I39</f>
        <v>136000</v>
      </c>
      <c r="J36" s="24">
        <f>J37+J38+J39</f>
        <v>0</v>
      </c>
      <c r="K36" s="24">
        <f t="shared" si="0"/>
        <v>136000</v>
      </c>
      <c r="M36" s="24"/>
      <c r="N36" s="24"/>
      <c r="O36" s="24">
        <f t="shared" si="6"/>
        <v>0</v>
      </c>
      <c r="Q36" s="24">
        <f t="shared" si="2"/>
        <v>136000</v>
      </c>
      <c r="R36" s="24">
        <f t="shared" si="2"/>
        <v>0</v>
      </c>
      <c r="S36" s="24">
        <f t="shared" si="2"/>
        <v>136000</v>
      </c>
    </row>
    <row r="37" spans="1:19" x14ac:dyDescent="0.2">
      <c r="B37" s="73">
        <f t="shared" si="3"/>
        <v>31</v>
      </c>
      <c r="C37" s="4"/>
      <c r="D37" s="4"/>
      <c r="E37" s="4"/>
      <c r="F37" s="51"/>
      <c r="G37" s="4"/>
      <c r="H37" s="4" t="s">
        <v>367</v>
      </c>
      <c r="I37" s="24">
        <f>25000+25000+6000</f>
        <v>56000</v>
      </c>
      <c r="J37" s="24"/>
      <c r="K37" s="24">
        <f t="shared" si="0"/>
        <v>56000</v>
      </c>
      <c r="M37" s="24"/>
      <c r="N37" s="24"/>
      <c r="O37" s="24">
        <f t="shared" si="6"/>
        <v>0</v>
      </c>
      <c r="Q37" s="24">
        <f t="shared" si="2"/>
        <v>56000</v>
      </c>
      <c r="R37" s="24">
        <f t="shared" si="2"/>
        <v>0</v>
      </c>
      <c r="S37" s="24">
        <f t="shared" si="2"/>
        <v>56000</v>
      </c>
    </row>
    <row r="38" spans="1:19" s="69" customFormat="1" ht="24" x14ac:dyDescent="0.2">
      <c r="A38" s="65"/>
      <c r="B38" s="73">
        <f t="shared" si="3"/>
        <v>32</v>
      </c>
      <c r="C38" s="76"/>
      <c r="D38" s="76"/>
      <c r="E38" s="76"/>
      <c r="F38" s="77"/>
      <c r="G38" s="76"/>
      <c r="H38" s="78" t="s">
        <v>368</v>
      </c>
      <c r="I38" s="60">
        <v>50000</v>
      </c>
      <c r="J38" s="60"/>
      <c r="K38" s="60">
        <f t="shared" si="0"/>
        <v>50000</v>
      </c>
      <c r="M38" s="60"/>
      <c r="N38" s="60"/>
      <c r="O38" s="60">
        <f t="shared" si="6"/>
        <v>0</v>
      </c>
      <c r="Q38" s="60">
        <f t="shared" si="2"/>
        <v>50000</v>
      </c>
      <c r="R38" s="60">
        <f t="shared" si="2"/>
        <v>0</v>
      </c>
      <c r="S38" s="60">
        <f t="shared" si="2"/>
        <v>50000</v>
      </c>
    </row>
    <row r="39" spans="1:19" x14ac:dyDescent="0.2">
      <c r="B39" s="73">
        <f t="shared" si="3"/>
        <v>33</v>
      </c>
      <c r="C39" s="4"/>
      <c r="D39" s="4"/>
      <c r="E39" s="4"/>
      <c r="F39" s="51"/>
      <c r="G39" s="4"/>
      <c r="H39" s="4" t="s">
        <v>369</v>
      </c>
      <c r="I39" s="24">
        <v>30000</v>
      </c>
      <c r="J39" s="24"/>
      <c r="K39" s="24">
        <f t="shared" ref="K39:K70" si="7">I39+J39</f>
        <v>30000</v>
      </c>
      <c r="M39" s="24"/>
      <c r="N39" s="24"/>
      <c r="O39" s="24">
        <f t="shared" si="6"/>
        <v>0</v>
      </c>
      <c r="Q39" s="24">
        <f t="shared" ref="Q39:S70" si="8">M39+I39</f>
        <v>30000</v>
      </c>
      <c r="R39" s="24">
        <f t="shared" si="8"/>
        <v>0</v>
      </c>
      <c r="S39" s="24">
        <f t="shared" si="8"/>
        <v>30000</v>
      </c>
    </row>
    <row r="40" spans="1:19" x14ac:dyDescent="0.2">
      <c r="B40" s="73">
        <f t="shared" ref="B40:B74" si="9">B39+1</f>
        <v>34</v>
      </c>
      <c r="C40" s="13"/>
      <c r="D40" s="13"/>
      <c r="E40" s="13"/>
      <c r="F40" s="50" t="s">
        <v>216</v>
      </c>
      <c r="G40" s="13">
        <v>710</v>
      </c>
      <c r="H40" s="13" t="s">
        <v>185</v>
      </c>
      <c r="I40" s="47">
        <f>I43+I41</f>
        <v>0</v>
      </c>
      <c r="J40" s="47">
        <f>J43+J41</f>
        <v>0</v>
      </c>
      <c r="K40" s="47">
        <f t="shared" si="7"/>
        <v>0</v>
      </c>
      <c r="M40" s="47">
        <f>M43+M41</f>
        <v>45000</v>
      </c>
      <c r="N40" s="47">
        <f>N43+N41</f>
        <v>0</v>
      </c>
      <c r="O40" s="47">
        <f t="shared" si="6"/>
        <v>45000</v>
      </c>
      <c r="Q40" s="47">
        <f t="shared" si="8"/>
        <v>45000</v>
      </c>
      <c r="R40" s="47">
        <f t="shared" si="8"/>
        <v>0</v>
      </c>
      <c r="S40" s="47">
        <f t="shared" si="8"/>
        <v>45000</v>
      </c>
    </row>
    <row r="41" spans="1:19" x14ac:dyDescent="0.2">
      <c r="B41" s="73">
        <f t="shared" si="9"/>
        <v>35</v>
      </c>
      <c r="C41" s="4"/>
      <c r="D41" s="4"/>
      <c r="E41" s="4"/>
      <c r="F41" s="83" t="s">
        <v>216</v>
      </c>
      <c r="G41" s="84">
        <v>711</v>
      </c>
      <c r="H41" s="84" t="s">
        <v>224</v>
      </c>
      <c r="I41" s="85"/>
      <c r="J41" s="85"/>
      <c r="K41" s="85">
        <f t="shared" si="7"/>
        <v>0</v>
      </c>
      <c r="M41" s="85">
        <f>M42</f>
        <v>25000</v>
      </c>
      <c r="N41" s="85">
        <f>N42</f>
        <v>0</v>
      </c>
      <c r="O41" s="85">
        <f t="shared" si="6"/>
        <v>25000</v>
      </c>
      <c r="Q41" s="85">
        <f t="shared" si="8"/>
        <v>25000</v>
      </c>
      <c r="R41" s="85">
        <f t="shared" si="8"/>
        <v>0</v>
      </c>
      <c r="S41" s="85">
        <f t="shared" si="8"/>
        <v>25000</v>
      </c>
    </row>
    <row r="42" spans="1:19" s="69" customFormat="1" ht="24" x14ac:dyDescent="0.2">
      <c r="A42" s="65"/>
      <c r="B42" s="73">
        <f t="shared" si="9"/>
        <v>36</v>
      </c>
      <c r="C42" s="76"/>
      <c r="D42" s="76"/>
      <c r="E42" s="76"/>
      <c r="F42" s="77"/>
      <c r="G42" s="76"/>
      <c r="H42" s="78" t="s">
        <v>370</v>
      </c>
      <c r="I42" s="60"/>
      <c r="J42" s="60"/>
      <c r="K42" s="60">
        <f t="shared" si="7"/>
        <v>0</v>
      </c>
      <c r="M42" s="60">
        <v>25000</v>
      </c>
      <c r="N42" s="60"/>
      <c r="O42" s="60">
        <f t="shared" si="6"/>
        <v>25000</v>
      </c>
      <c r="Q42" s="60">
        <f t="shared" si="8"/>
        <v>25000</v>
      </c>
      <c r="R42" s="60">
        <f t="shared" si="8"/>
        <v>0</v>
      </c>
      <c r="S42" s="60">
        <f t="shared" si="8"/>
        <v>25000</v>
      </c>
    </row>
    <row r="43" spans="1:19" x14ac:dyDescent="0.2">
      <c r="B43" s="73">
        <f t="shared" si="9"/>
        <v>37</v>
      </c>
      <c r="C43" s="4"/>
      <c r="D43" s="4"/>
      <c r="E43" s="4"/>
      <c r="F43" s="83" t="s">
        <v>216</v>
      </c>
      <c r="G43" s="84">
        <v>716</v>
      </c>
      <c r="H43" s="84" t="s">
        <v>0</v>
      </c>
      <c r="I43" s="85"/>
      <c r="J43" s="85"/>
      <c r="K43" s="85">
        <f t="shared" si="7"/>
        <v>0</v>
      </c>
      <c r="M43" s="85">
        <f>SUM(M44:M45)</f>
        <v>20000</v>
      </c>
      <c r="N43" s="85">
        <f>SUM(N44:N45)</f>
        <v>0</v>
      </c>
      <c r="O43" s="85">
        <f t="shared" ref="O43:O57" si="10">M43+N43</f>
        <v>20000</v>
      </c>
      <c r="Q43" s="85">
        <f t="shared" si="8"/>
        <v>20000</v>
      </c>
      <c r="R43" s="85">
        <f t="shared" si="8"/>
        <v>0</v>
      </c>
      <c r="S43" s="85">
        <f t="shared" si="8"/>
        <v>20000</v>
      </c>
    </row>
    <row r="44" spans="1:19" x14ac:dyDescent="0.2">
      <c r="B44" s="73">
        <f t="shared" si="9"/>
        <v>38</v>
      </c>
      <c r="C44" s="4"/>
      <c r="D44" s="52"/>
      <c r="E44" s="4"/>
      <c r="F44" s="51"/>
      <c r="G44" s="4"/>
      <c r="H44" s="36" t="s">
        <v>340</v>
      </c>
      <c r="I44" s="24"/>
      <c r="J44" s="24"/>
      <c r="K44" s="24">
        <f t="shared" si="7"/>
        <v>0</v>
      </c>
      <c r="M44" s="24">
        <v>10000</v>
      </c>
      <c r="N44" s="24"/>
      <c r="O44" s="24">
        <f t="shared" si="10"/>
        <v>10000</v>
      </c>
      <c r="Q44" s="24">
        <f t="shared" si="8"/>
        <v>10000</v>
      </c>
      <c r="R44" s="24">
        <f t="shared" si="8"/>
        <v>0</v>
      </c>
      <c r="S44" s="24">
        <f t="shared" si="8"/>
        <v>10000</v>
      </c>
    </row>
    <row r="45" spans="1:19" x14ac:dyDescent="0.2">
      <c r="B45" s="73">
        <f t="shared" si="9"/>
        <v>39</v>
      </c>
      <c r="C45" s="4"/>
      <c r="D45" s="52"/>
      <c r="E45" s="4"/>
      <c r="F45" s="51"/>
      <c r="G45" s="4"/>
      <c r="H45" s="36" t="s">
        <v>452</v>
      </c>
      <c r="I45" s="24"/>
      <c r="J45" s="24"/>
      <c r="K45" s="24">
        <f t="shared" si="7"/>
        <v>0</v>
      </c>
      <c r="M45" s="24">
        <v>10000</v>
      </c>
      <c r="N45" s="24"/>
      <c r="O45" s="24">
        <f t="shared" si="10"/>
        <v>10000</v>
      </c>
      <c r="Q45" s="24">
        <f t="shared" si="8"/>
        <v>10000</v>
      </c>
      <c r="R45" s="24">
        <f t="shared" si="8"/>
        <v>0</v>
      </c>
      <c r="S45" s="24">
        <f t="shared" si="8"/>
        <v>10000</v>
      </c>
    </row>
    <row r="46" spans="1:19" ht="15" x14ac:dyDescent="0.2">
      <c r="B46" s="73">
        <f t="shared" si="9"/>
        <v>40</v>
      </c>
      <c r="C46" s="9">
        <v>3</v>
      </c>
      <c r="D46" s="200" t="s">
        <v>142</v>
      </c>
      <c r="E46" s="193"/>
      <c r="F46" s="193"/>
      <c r="G46" s="193"/>
      <c r="H46" s="194"/>
      <c r="I46" s="43">
        <f>I47+I53</f>
        <v>59500</v>
      </c>
      <c r="J46" s="43">
        <f>J47+J53</f>
        <v>0</v>
      </c>
      <c r="K46" s="43">
        <f t="shared" si="7"/>
        <v>59500</v>
      </c>
      <c r="M46" s="43">
        <f>M47+M53</f>
        <v>642200</v>
      </c>
      <c r="N46" s="43">
        <f>N47+N53</f>
        <v>0</v>
      </c>
      <c r="O46" s="43">
        <f t="shared" si="10"/>
        <v>642200</v>
      </c>
      <c r="Q46" s="43">
        <f t="shared" si="8"/>
        <v>701700</v>
      </c>
      <c r="R46" s="43">
        <f t="shared" si="8"/>
        <v>0</v>
      </c>
      <c r="S46" s="43">
        <f t="shared" si="8"/>
        <v>701700</v>
      </c>
    </row>
    <row r="47" spans="1:19" x14ac:dyDescent="0.2">
      <c r="B47" s="73">
        <f t="shared" si="9"/>
        <v>41</v>
      </c>
      <c r="C47" s="13"/>
      <c r="D47" s="13"/>
      <c r="E47" s="13"/>
      <c r="F47" s="50" t="s">
        <v>75</v>
      </c>
      <c r="G47" s="13">
        <v>630</v>
      </c>
      <c r="H47" s="13" t="s">
        <v>129</v>
      </c>
      <c r="I47" s="47">
        <f>I51+I50+I49+I48+I52</f>
        <v>59500</v>
      </c>
      <c r="J47" s="47">
        <f>J51+J50+J49+J48+J52</f>
        <v>0</v>
      </c>
      <c r="K47" s="47">
        <f t="shared" si="7"/>
        <v>59500</v>
      </c>
      <c r="M47" s="47">
        <f>M51+M50+M49+M48+M52</f>
        <v>0</v>
      </c>
      <c r="N47" s="47">
        <f>N51+N50+N49+N48+N52</f>
        <v>0</v>
      </c>
      <c r="O47" s="47">
        <f t="shared" si="10"/>
        <v>0</v>
      </c>
      <c r="Q47" s="47">
        <f t="shared" si="8"/>
        <v>59500</v>
      </c>
      <c r="R47" s="47">
        <f t="shared" si="8"/>
        <v>0</v>
      </c>
      <c r="S47" s="47">
        <f t="shared" si="8"/>
        <v>59500</v>
      </c>
    </row>
    <row r="48" spans="1:19" x14ac:dyDescent="0.2">
      <c r="B48" s="73">
        <f t="shared" si="9"/>
        <v>42</v>
      </c>
      <c r="C48" s="4"/>
      <c r="D48" s="4"/>
      <c r="E48" s="4"/>
      <c r="F48" s="51" t="s">
        <v>75</v>
      </c>
      <c r="G48" s="4">
        <v>631</v>
      </c>
      <c r="H48" s="4" t="s">
        <v>135</v>
      </c>
      <c r="I48" s="24">
        <v>1000</v>
      </c>
      <c r="J48" s="24"/>
      <c r="K48" s="24">
        <f t="shared" si="7"/>
        <v>1000</v>
      </c>
      <c r="M48" s="24"/>
      <c r="N48" s="24"/>
      <c r="O48" s="24">
        <f t="shared" si="10"/>
        <v>0</v>
      </c>
      <c r="Q48" s="24">
        <f t="shared" si="8"/>
        <v>1000</v>
      </c>
      <c r="R48" s="24">
        <f t="shared" si="8"/>
        <v>0</v>
      </c>
      <c r="S48" s="24">
        <f t="shared" si="8"/>
        <v>1000</v>
      </c>
    </row>
    <row r="49" spans="2:19" x14ac:dyDescent="0.2">
      <c r="B49" s="73">
        <f t="shared" si="9"/>
        <v>43</v>
      </c>
      <c r="C49" s="4"/>
      <c r="D49" s="4"/>
      <c r="E49" s="4"/>
      <c r="F49" s="51" t="s">
        <v>75</v>
      </c>
      <c r="G49" s="4">
        <v>633</v>
      </c>
      <c r="H49" s="4" t="s">
        <v>133</v>
      </c>
      <c r="I49" s="24">
        <v>1500</v>
      </c>
      <c r="J49" s="24"/>
      <c r="K49" s="24">
        <f t="shared" si="7"/>
        <v>1500</v>
      </c>
      <c r="M49" s="24"/>
      <c r="N49" s="24"/>
      <c r="O49" s="24">
        <f t="shared" si="10"/>
        <v>0</v>
      </c>
      <c r="Q49" s="24">
        <f t="shared" si="8"/>
        <v>1500</v>
      </c>
      <c r="R49" s="24">
        <f t="shared" si="8"/>
        <v>0</v>
      </c>
      <c r="S49" s="24">
        <f t="shared" si="8"/>
        <v>1500</v>
      </c>
    </row>
    <row r="50" spans="2:19" x14ac:dyDescent="0.2">
      <c r="B50" s="73">
        <f t="shared" si="9"/>
        <v>44</v>
      </c>
      <c r="C50" s="4"/>
      <c r="D50" s="4"/>
      <c r="E50" s="4"/>
      <c r="F50" s="51" t="s">
        <v>75</v>
      </c>
      <c r="G50" s="4">
        <v>636</v>
      </c>
      <c r="H50" s="4" t="s">
        <v>134</v>
      </c>
      <c r="I50" s="56">
        <v>500</v>
      </c>
      <c r="J50" s="56"/>
      <c r="K50" s="56">
        <f t="shared" si="7"/>
        <v>500</v>
      </c>
      <c r="M50" s="24"/>
      <c r="N50" s="24"/>
      <c r="O50" s="24">
        <f t="shared" si="10"/>
        <v>0</v>
      </c>
      <c r="Q50" s="24">
        <f t="shared" si="8"/>
        <v>500</v>
      </c>
      <c r="R50" s="24">
        <f t="shared" si="8"/>
        <v>0</v>
      </c>
      <c r="S50" s="24">
        <f t="shared" si="8"/>
        <v>500</v>
      </c>
    </row>
    <row r="51" spans="2:19" x14ac:dyDescent="0.2">
      <c r="B51" s="73">
        <f t="shared" si="9"/>
        <v>45</v>
      </c>
      <c r="C51" s="4"/>
      <c r="D51" s="4"/>
      <c r="E51" s="4"/>
      <c r="F51" s="51" t="s">
        <v>75</v>
      </c>
      <c r="G51" s="4">
        <v>637</v>
      </c>
      <c r="H51" s="4" t="s">
        <v>130</v>
      </c>
      <c r="I51" s="56">
        <f>56500-20000</f>
        <v>36500</v>
      </c>
      <c r="J51" s="56"/>
      <c r="K51" s="56">
        <f t="shared" si="7"/>
        <v>36500</v>
      </c>
      <c r="M51" s="24"/>
      <c r="N51" s="24"/>
      <c r="O51" s="24">
        <f t="shared" si="10"/>
        <v>0</v>
      </c>
      <c r="Q51" s="24">
        <f t="shared" si="8"/>
        <v>36500</v>
      </c>
      <c r="R51" s="24">
        <f t="shared" si="8"/>
        <v>0</v>
      </c>
      <c r="S51" s="24">
        <f t="shared" si="8"/>
        <v>36500</v>
      </c>
    </row>
    <row r="52" spans="2:19" x14ac:dyDescent="0.2">
      <c r="B52" s="73">
        <f t="shared" si="9"/>
        <v>46</v>
      </c>
      <c r="C52" s="4"/>
      <c r="D52" s="4"/>
      <c r="E52" s="4"/>
      <c r="F52" s="51" t="s">
        <v>75</v>
      </c>
      <c r="G52" s="4">
        <v>637</v>
      </c>
      <c r="H52" s="4" t="s">
        <v>81</v>
      </c>
      <c r="I52" s="56">
        <v>20000</v>
      </c>
      <c r="J52" s="56"/>
      <c r="K52" s="56">
        <f t="shared" si="7"/>
        <v>20000</v>
      </c>
      <c r="M52" s="24"/>
      <c r="N52" s="24"/>
      <c r="O52" s="24">
        <f t="shared" si="10"/>
        <v>0</v>
      </c>
      <c r="Q52" s="24">
        <f t="shared" si="8"/>
        <v>20000</v>
      </c>
      <c r="R52" s="24">
        <f t="shared" si="8"/>
        <v>0</v>
      </c>
      <c r="S52" s="24">
        <f t="shared" si="8"/>
        <v>20000</v>
      </c>
    </row>
    <row r="53" spans="2:19" x14ac:dyDescent="0.2">
      <c r="B53" s="73">
        <f t="shared" si="9"/>
        <v>47</v>
      </c>
      <c r="C53" s="13"/>
      <c r="D53" s="13"/>
      <c r="E53" s="13"/>
      <c r="F53" s="50" t="s">
        <v>75</v>
      </c>
      <c r="G53" s="13">
        <v>710</v>
      </c>
      <c r="H53" s="13" t="s">
        <v>185</v>
      </c>
      <c r="I53" s="47">
        <f>I56+I54</f>
        <v>0</v>
      </c>
      <c r="J53" s="47">
        <f>J56+J54</f>
        <v>0</v>
      </c>
      <c r="K53" s="47">
        <f t="shared" si="7"/>
        <v>0</v>
      </c>
      <c r="M53" s="47">
        <f>M56+M54</f>
        <v>642200</v>
      </c>
      <c r="N53" s="47">
        <f>N56+N54</f>
        <v>0</v>
      </c>
      <c r="O53" s="47">
        <f t="shared" si="10"/>
        <v>642200</v>
      </c>
      <c r="Q53" s="47">
        <f t="shared" si="8"/>
        <v>642200</v>
      </c>
      <c r="R53" s="47">
        <f t="shared" si="8"/>
        <v>0</v>
      </c>
      <c r="S53" s="47">
        <f t="shared" si="8"/>
        <v>642200</v>
      </c>
    </row>
    <row r="54" spans="2:19" x14ac:dyDescent="0.2">
      <c r="B54" s="73">
        <f t="shared" si="9"/>
        <v>48</v>
      </c>
      <c r="C54" s="4"/>
      <c r="D54" s="4"/>
      <c r="E54" s="4"/>
      <c r="F54" s="83" t="s">
        <v>75</v>
      </c>
      <c r="G54" s="84">
        <v>716</v>
      </c>
      <c r="H54" s="84" t="s">
        <v>0</v>
      </c>
      <c r="I54" s="85"/>
      <c r="J54" s="85"/>
      <c r="K54" s="85">
        <f t="shared" si="7"/>
        <v>0</v>
      </c>
      <c r="M54" s="85">
        <f>M55</f>
        <v>37200</v>
      </c>
      <c r="N54" s="85">
        <f>N55</f>
        <v>0</v>
      </c>
      <c r="O54" s="85">
        <f t="shared" si="10"/>
        <v>37200</v>
      </c>
      <c r="Q54" s="85">
        <f t="shared" si="8"/>
        <v>37200</v>
      </c>
      <c r="R54" s="85">
        <f t="shared" si="8"/>
        <v>0</v>
      </c>
      <c r="S54" s="85">
        <f t="shared" si="8"/>
        <v>37200</v>
      </c>
    </row>
    <row r="55" spans="2:19" x14ac:dyDescent="0.2">
      <c r="B55" s="73">
        <f t="shared" si="9"/>
        <v>49</v>
      </c>
      <c r="C55" s="4"/>
      <c r="D55" s="4"/>
      <c r="E55" s="4"/>
      <c r="F55" s="51"/>
      <c r="G55" s="4"/>
      <c r="H55" s="4" t="s">
        <v>482</v>
      </c>
      <c r="I55" s="24"/>
      <c r="J55" s="24"/>
      <c r="K55" s="24">
        <f t="shared" si="7"/>
        <v>0</v>
      </c>
      <c r="M55" s="24">
        <f>48000-10800</f>
        <v>37200</v>
      </c>
      <c r="N55" s="24"/>
      <c r="O55" s="24">
        <f t="shared" si="10"/>
        <v>37200</v>
      </c>
      <c r="Q55" s="24">
        <f t="shared" si="8"/>
        <v>37200</v>
      </c>
      <c r="R55" s="24">
        <f t="shared" si="8"/>
        <v>0</v>
      </c>
      <c r="S55" s="24">
        <f t="shared" si="8"/>
        <v>37200</v>
      </c>
    </row>
    <row r="56" spans="2:19" x14ac:dyDescent="0.2">
      <c r="B56" s="73">
        <f t="shared" si="9"/>
        <v>50</v>
      </c>
      <c r="C56" s="4"/>
      <c r="D56" s="4"/>
      <c r="E56" s="4"/>
      <c r="F56" s="83" t="s">
        <v>75</v>
      </c>
      <c r="G56" s="84">
        <v>717</v>
      </c>
      <c r="H56" s="84" t="s">
        <v>195</v>
      </c>
      <c r="I56" s="85"/>
      <c r="J56" s="85"/>
      <c r="K56" s="85">
        <f t="shared" si="7"/>
        <v>0</v>
      </c>
      <c r="M56" s="85">
        <f>SUM(M57:M62)</f>
        <v>605000</v>
      </c>
      <c r="N56" s="85">
        <f>SUM(N57:N62)</f>
        <v>0</v>
      </c>
      <c r="O56" s="85">
        <f t="shared" si="10"/>
        <v>605000</v>
      </c>
      <c r="Q56" s="85">
        <f t="shared" si="8"/>
        <v>605000</v>
      </c>
      <c r="R56" s="85">
        <f t="shared" si="8"/>
        <v>0</v>
      </c>
      <c r="S56" s="85">
        <f t="shared" si="8"/>
        <v>605000</v>
      </c>
    </row>
    <row r="57" spans="2:19" x14ac:dyDescent="0.2">
      <c r="B57" s="73">
        <f t="shared" si="9"/>
        <v>51</v>
      </c>
      <c r="C57" s="4"/>
      <c r="D57" s="52"/>
      <c r="E57" s="4"/>
      <c r="F57" s="51"/>
      <c r="G57" s="4"/>
      <c r="H57" s="36" t="s">
        <v>483</v>
      </c>
      <c r="I57" s="24"/>
      <c r="J57" s="24"/>
      <c r="K57" s="24">
        <f t="shared" si="7"/>
        <v>0</v>
      </c>
      <c r="M57" s="24">
        <v>150000</v>
      </c>
      <c r="N57" s="24"/>
      <c r="O57" s="24">
        <f t="shared" si="10"/>
        <v>150000</v>
      </c>
      <c r="Q57" s="24">
        <f t="shared" si="8"/>
        <v>150000</v>
      </c>
      <c r="R57" s="24">
        <f t="shared" si="8"/>
        <v>0</v>
      </c>
      <c r="S57" s="24">
        <f t="shared" si="8"/>
        <v>150000</v>
      </c>
    </row>
    <row r="58" spans="2:19" x14ac:dyDescent="0.2">
      <c r="B58" s="73">
        <f t="shared" si="9"/>
        <v>52</v>
      </c>
      <c r="C58" s="4"/>
      <c r="D58" s="52"/>
      <c r="E58" s="4"/>
      <c r="F58" s="51"/>
      <c r="G58" s="4"/>
      <c r="H58" s="53" t="s">
        <v>341</v>
      </c>
      <c r="I58" s="24"/>
      <c r="J58" s="24"/>
      <c r="K58" s="24">
        <f t="shared" si="7"/>
        <v>0</v>
      </c>
      <c r="M58" s="24">
        <v>100000</v>
      </c>
      <c r="N58" s="24"/>
      <c r="O58" s="24">
        <f>M58+N58</f>
        <v>100000</v>
      </c>
      <c r="Q58" s="24">
        <f t="shared" si="8"/>
        <v>100000</v>
      </c>
      <c r="R58" s="24">
        <f t="shared" si="8"/>
        <v>0</v>
      </c>
      <c r="S58" s="24">
        <f t="shared" si="8"/>
        <v>100000</v>
      </c>
    </row>
    <row r="59" spans="2:19" x14ac:dyDescent="0.2">
      <c r="B59" s="73">
        <f t="shared" si="9"/>
        <v>53</v>
      </c>
      <c r="C59" s="4"/>
      <c r="D59" s="52"/>
      <c r="E59" s="4"/>
      <c r="F59" s="51"/>
      <c r="G59" s="4"/>
      <c r="H59" s="53" t="s">
        <v>342</v>
      </c>
      <c r="I59" s="24"/>
      <c r="J59" s="24"/>
      <c r="K59" s="24">
        <f t="shared" si="7"/>
        <v>0</v>
      </c>
      <c r="M59" s="24">
        <v>100000</v>
      </c>
      <c r="N59" s="24"/>
      <c r="O59" s="24">
        <f>M59+N59</f>
        <v>100000</v>
      </c>
      <c r="Q59" s="24">
        <f t="shared" si="8"/>
        <v>100000</v>
      </c>
      <c r="R59" s="24">
        <f t="shared" si="8"/>
        <v>0</v>
      </c>
      <c r="S59" s="24">
        <f t="shared" si="8"/>
        <v>100000</v>
      </c>
    </row>
    <row r="60" spans="2:19" x14ac:dyDescent="0.2">
      <c r="B60" s="73">
        <f t="shared" si="9"/>
        <v>54</v>
      </c>
      <c r="C60" s="4"/>
      <c r="D60" s="52"/>
      <c r="E60" s="4"/>
      <c r="F60" s="51"/>
      <c r="G60" s="4"/>
      <c r="H60" s="53" t="s">
        <v>343</v>
      </c>
      <c r="I60" s="24"/>
      <c r="J60" s="24"/>
      <c r="K60" s="24">
        <f t="shared" si="7"/>
        <v>0</v>
      </c>
      <c r="M60" s="24">
        <v>100000</v>
      </c>
      <c r="N60" s="24"/>
      <c r="O60" s="24">
        <f>M60+N60</f>
        <v>100000</v>
      </c>
      <c r="Q60" s="24">
        <f t="shared" si="8"/>
        <v>100000</v>
      </c>
      <c r="R60" s="24">
        <f t="shared" si="8"/>
        <v>0</v>
      </c>
      <c r="S60" s="24">
        <f t="shared" si="8"/>
        <v>100000</v>
      </c>
    </row>
    <row r="61" spans="2:19" x14ac:dyDescent="0.2">
      <c r="B61" s="73">
        <f t="shared" si="9"/>
        <v>55</v>
      </c>
      <c r="C61" s="4"/>
      <c r="D61" s="52"/>
      <c r="E61" s="4"/>
      <c r="F61" s="51"/>
      <c r="G61" s="4"/>
      <c r="H61" s="53" t="s">
        <v>344</v>
      </c>
      <c r="I61" s="24"/>
      <c r="J61" s="24"/>
      <c r="K61" s="24">
        <f t="shared" si="7"/>
        <v>0</v>
      </c>
      <c r="M61" s="24">
        <v>100000</v>
      </c>
      <c r="N61" s="24"/>
      <c r="O61" s="24">
        <f t="shared" ref="O61:O66" si="11">M61+N61</f>
        <v>100000</v>
      </c>
      <c r="Q61" s="24">
        <f t="shared" si="8"/>
        <v>100000</v>
      </c>
      <c r="R61" s="24">
        <f t="shared" si="8"/>
        <v>0</v>
      </c>
      <c r="S61" s="24">
        <f t="shared" si="8"/>
        <v>100000</v>
      </c>
    </row>
    <row r="62" spans="2:19" x14ac:dyDescent="0.2">
      <c r="B62" s="73">
        <f t="shared" si="9"/>
        <v>56</v>
      </c>
      <c r="C62" s="4"/>
      <c r="D62" s="52"/>
      <c r="E62" s="4"/>
      <c r="F62" s="51"/>
      <c r="G62" s="4"/>
      <c r="H62" s="53" t="s">
        <v>345</v>
      </c>
      <c r="I62" s="24"/>
      <c r="J62" s="24"/>
      <c r="K62" s="24">
        <f t="shared" si="7"/>
        <v>0</v>
      </c>
      <c r="M62" s="24">
        <v>55000</v>
      </c>
      <c r="N62" s="24"/>
      <c r="O62" s="24">
        <f t="shared" si="11"/>
        <v>55000</v>
      </c>
      <c r="Q62" s="24">
        <f t="shared" si="8"/>
        <v>55000</v>
      </c>
      <c r="R62" s="24">
        <f t="shared" si="8"/>
        <v>0</v>
      </c>
      <c r="S62" s="24">
        <f t="shared" si="8"/>
        <v>55000</v>
      </c>
    </row>
    <row r="63" spans="2:19" ht="15" x14ac:dyDescent="0.2">
      <c r="B63" s="73">
        <f t="shared" si="9"/>
        <v>57</v>
      </c>
      <c r="C63" s="9">
        <v>4</v>
      </c>
      <c r="D63" s="200" t="s">
        <v>487</v>
      </c>
      <c r="E63" s="193"/>
      <c r="F63" s="193"/>
      <c r="G63" s="193"/>
      <c r="H63" s="194"/>
      <c r="I63" s="43">
        <v>0</v>
      </c>
      <c r="J63" s="43">
        <v>0</v>
      </c>
      <c r="K63" s="43">
        <f t="shared" si="7"/>
        <v>0</v>
      </c>
      <c r="M63" s="43">
        <f t="shared" ref="M63:N66" si="12">M64+M65</f>
        <v>0</v>
      </c>
      <c r="N63" s="43">
        <f t="shared" si="12"/>
        <v>0</v>
      </c>
      <c r="O63" s="43">
        <f t="shared" si="11"/>
        <v>0</v>
      </c>
      <c r="Q63" s="43">
        <f t="shared" si="8"/>
        <v>0</v>
      </c>
      <c r="R63" s="43">
        <f t="shared" si="8"/>
        <v>0</v>
      </c>
      <c r="S63" s="43">
        <f t="shared" si="8"/>
        <v>0</v>
      </c>
    </row>
    <row r="64" spans="2:19" ht="15" x14ac:dyDescent="0.2">
      <c r="B64" s="73">
        <f t="shared" si="9"/>
        <v>58</v>
      </c>
      <c r="C64" s="9">
        <v>5</v>
      </c>
      <c r="D64" s="200" t="s">
        <v>488</v>
      </c>
      <c r="E64" s="193"/>
      <c r="F64" s="193"/>
      <c r="G64" s="193"/>
      <c r="H64" s="194"/>
      <c r="I64" s="43">
        <v>0</v>
      </c>
      <c r="J64" s="43">
        <v>0</v>
      </c>
      <c r="K64" s="43">
        <f t="shared" si="7"/>
        <v>0</v>
      </c>
      <c r="M64" s="43">
        <f t="shared" si="12"/>
        <v>0</v>
      </c>
      <c r="N64" s="43">
        <f t="shared" si="12"/>
        <v>0</v>
      </c>
      <c r="O64" s="43">
        <f t="shared" si="11"/>
        <v>0</v>
      </c>
      <c r="Q64" s="43">
        <f t="shared" si="8"/>
        <v>0</v>
      </c>
      <c r="R64" s="43">
        <f t="shared" si="8"/>
        <v>0</v>
      </c>
      <c r="S64" s="43">
        <f t="shared" si="8"/>
        <v>0</v>
      </c>
    </row>
    <row r="65" spans="2:19" ht="15" x14ac:dyDescent="0.2">
      <c r="B65" s="73">
        <f t="shared" si="9"/>
        <v>59</v>
      </c>
      <c r="C65" s="9">
        <v>6</v>
      </c>
      <c r="D65" s="200" t="s">
        <v>489</v>
      </c>
      <c r="E65" s="193"/>
      <c r="F65" s="193"/>
      <c r="G65" s="193"/>
      <c r="H65" s="194"/>
      <c r="I65" s="43">
        <v>0</v>
      </c>
      <c r="J65" s="43">
        <v>0</v>
      </c>
      <c r="K65" s="43">
        <f t="shared" si="7"/>
        <v>0</v>
      </c>
      <c r="M65" s="43">
        <f t="shared" si="12"/>
        <v>0</v>
      </c>
      <c r="N65" s="43">
        <f t="shared" si="12"/>
        <v>0</v>
      </c>
      <c r="O65" s="43">
        <f t="shared" si="11"/>
        <v>0</v>
      </c>
      <c r="Q65" s="43">
        <f t="shared" si="8"/>
        <v>0</v>
      </c>
      <c r="R65" s="43">
        <f t="shared" si="8"/>
        <v>0</v>
      </c>
      <c r="S65" s="43">
        <f t="shared" si="8"/>
        <v>0</v>
      </c>
    </row>
    <row r="66" spans="2:19" ht="15" x14ac:dyDescent="0.2">
      <c r="B66" s="73">
        <f t="shared" si="9"/>
        <v>60</v>
      </c>
      <c r="C66" s="9">
        <v>7</v>
      </c>
      <c r="D66" s="200" t="s">
        <v>35</v>
      </c>
      <c r="E66" s="193"/>
      <c r="F66" s="193"/>
      <c r="G66" s="193"/>
      <c r="H66" s="194"/>
      <c r="I66" s="43">
        <f>I67+I68</f>
        <v>66600</v>
      </c>
      <c r="J66" s="43">
        <f>J67+J68</f>
        <v>0</v>
      </c>
      <c r="K66" s="43">
        <f t="shared" si="7"/>
        <v>66600</v>
      </c>
      <c r="M66" s="43">
        <f t="shared" si="12"/>
        <v>0</v>
      </c>
      <c r="N66" s="43">
        <f t="shared" si="12"/>
        <v>0</v>
      </c>
      <c r="O66" s="43">
        <f t="shared" si="11"/>
        <v>0</v>
      </c>
      <c r="Q66" s="43">
        <f t="shared" si="8"/>
        <v>66600</v>
      </c>
      <c r="R66" s="43">
        <f t="shared" si="8"/>
        <v>0</v>
      </c>
      <c r="S66" s="43">
        <f t="shared" si="8"/>
        <v>66600</v>
      </c>
    </row>
    <row r="67" spans="2:19" x14ac:dyDescent="0.2">
      <c r="B67" s="73">
        <f t="shared" si="9"/>
        <v>61</v>
      </c>
      <c r="C67" s="13"/>
      <c r="D67" s="13"/>
      <c r="E67" s="13"/>
      <c r="F67" s="50" t="s">
        <v>75</v>
      </c>
      <c r="G67" s="13">
        <v>620</v>
      </c>
      <c r="H67" s="13" t="s">
        <v>132</v>
      </c>
      <c r="I67" s="47">
        <v>6600</v>
      </c>
      <c r="J67" s="47"/>
      <c r="K67" s="47">
        <f t="shared" si="7"/>
        <v>6600</v>
      </c>
      <c r="M67" s="47"/>
      <c r="N67" s="47"/>
      <c r="O67" s="47">
        <f t="shared" ref="O67:O74" si="13">M67+N67</f>
        <v>0</v>
      </c>
      <c r="Q67" s="47">
        <f t="shared" si="8"/>
        <v>6600</v>
      </c>
      <c r="R67" s="47">
        <f t="shared" si="8"/>
        <v>0</v>
      </c>
      <c r="S67" s="47">
        <f t="shared" si="8"/>
        <v>6600</v>
      </c>
    </row>
    <row r="68" spans="2:19" x14ac:dyDescent="0.2">
      <c r="B68" s="73">
        <f t="shared" si="9"/>
        <v>62</v>
      </c>
      <c r="C68" s="13"/>
      <c r="D68" s="13"/>
      <c r="E68" s="13"/>
      <c r="F68" s="50" t="s">
        <v>75</v>
      </c>
      <c r="G68" s="13">
        <v>630</v>
      </c>
      <c r="H68" s="13" t="s">
        <v>129</v>
      </c>
      <c r="I68" s="47">
        <f>SUM(I69:I71)</f>
        <v>60000</v>
      </c>
      <c r="J68" s="47">
        <f>SUM(J69:J71)</f>
        <v>0</v>
      </c>
      <c r="K68" s="47">
        <f t="shared" si="7"/>
        <v>60000</v>
      </c>
      <c r="M68" s="47">
        <f>SUM(M69:M71)</f>
        <v>0</v>
      </c>
      <c r="N68" s="47">
        <f>SUM(N69:N71)</f>
        <v>0</v>
      </c>
      <c r="O68" s="47">
        <f t="shared" si="13"/>
        <v>0</v>
      </c>
      <c r="Q68" s="47">
        <f t="shared" si="8"/>
        <v>60000</v>
      </c>
      <c r="R68" s="47">
        <f t="shared" si="8"/>
        <v>0</v>
      </c>
      <c r="S68" s="47">
        <f t="shared" si="8"/>
        <v>60000</v>
      </c>
    </row>
    <row r="69" spans="2:19" x14ac:dyDescent="0.2">
      <c r="B69" s="73">
        <f t="shared" si="9"/>
        <v>63</v>
      </c>
      <c r="C69" s="4"/>
      <c r="D69" s="4"/>
      <c r="E69" s="4"/>
      <c r="F69" s="51" t="s">
        <v>75</v>
      </c>
      <c r="G69" s="4">
        <v>632</v>
      </c>
      <c r="H69" s="4" t="s">
        <v>140</v>
      </c>
      <c r="I69" s="24">
        <v>20000</v>
      </c>
      <c r="J69" s="24"/>
      <c r="K69" s="24">
        <f t="shared" si="7"/>
        <v>20000</v>
      </c>
      <c r="M69" s="24"/>
      <c r="N69" s="24"/>
      <c r="O69" s="24">
        <f t="shared" si="13"/>
        <v>0</v>
      </c>
      <c r="Q69" s="24">
        <f t="shared" si="8"/>
        <v>20000</v>
      </c>
      <c r="R69" s="24">
        <f t="shared" si="8"/>
        <v>0</v>
      </c>
      <c r="S69" s="24">
        <f t="shared" si="8"/>
        <v>20000</v>
      </c>
    </row>
    <row r="70" spans="2:19" x14ac:dyDescent="0.2">
      <c r="B70" s="73">
        <f t="shared" si="9"/>
        <v>64</v>
      </c>
      <c r="C70" s="4"/>
      <c r="D70" s="4"/>
      <c r="E70" s="4"/>
      <c r="F70" s="51" t="s">
        <v>75</v>
      </c>
      <c r="G70" s="4">
        <v>633</v>
      </c>
      <c r="H70" s="4" t="s">
        <v>133</v>
      </c>
      <c r="I70" s="24">
        <v>5500</v>
      </c>
      <c r="J70" s="24"/>
      <c r="K70" s="24">
        <f t="shared" si="7"/>
        <v>5500</v>
      </c>
      <c r="M70" s="24"/>
      <c r="N70" s="24"/>
      <c r="O70" s="24">
        <f t="shared" si="13"/>
        <v>0</v>
      </c>
      <c r="Q70" s="24">
        <f t="shared" si="8"/>
        <v>5500</v>
      </c>
      <c r="R70" s="24">
        <f t="shared" si="8"/>
        <v>0</v>
      </c>
      <c r="S70" s="24">
        <f t="shared" si="8"/>
        <v>5500</v>
      </c>
    </row>
    <row r="71" spans="2:19" x14ac:dyDescent="0.2">
      <c r="B71" s="73">
        <f t="shared" si="9"/>
        <v>65</v>
      </c>
      <c r="C71" s="4"/>
      <c r="D71" s="52"/>
      <c r="E71" s="4"/>
      <c r="F71" s="51" t="s">
        <v>75</v>
      </c>
      <c r="G71" s="4">
        <v>637</v>
      </c>
      <c r="H71" s="4" t="s">
        <v>130</v>
      </c>
      <c r="I71" s="24">
        <f>20000+6000+8500</f>
        <v>34500</v>
      </c>
      <c r="J71" s="24"/>
      <c r="K71" s="24">
        <f t="shared" ref="K71:K74" si="14">I71+J71</f>
        <v>34500</v>
      </c>
      <c r="M71" s="24"/>
      <c r="N71" s="24"/>
      <c r="O71" s="24">
        <f t="shared" si="13"/>
        <v>0</v>
      </c>
      <c r="Q71" s="24">
        <f t="shared" ref="Q71:S74" si="15">M71+I71</f>
        <v>34500</v>
      </c>
      <c r="R71" s="24">
        <f t="shared" si="15"/>
        <v>0</v>
      </c>
      <c r="S71" s="24">
        <f t="shared" si="15"/>
        <v>34500</v>
      </c>
    </row>
    <row r="72" spans="2:19" ht="15" x14ac:dyDescent="0.2">
      <c r="B72" s="73">
        <f t="shared" si="9"/>
        <v>66</v>
      </c>
      <c r="C72" s="9">
        <v>8</v>
      </c>
      <c r="D72" s="200" t="s">
        <v>233</v>
      </c>
      <c r="E72" s="193"/>
      <c r="F72" s="193"/>
      <c r="G72" s="193"/>
      <c r="H72" s="194"/>
      <c r="I72" s="43">
        <f>I73</f>
        <v>16000</v>
      </c>
      <c r="J72" s="43">
        <f>J73</f>
        <v>0</v>
      </c>
      <c r="K72" s="43">
        <f t="shared" si="14"/>
        <v>16000</v>
      </c>
      <c r="M72" s="43">
        <f>M73</f>
        <v>0</v>
      </c>
      <c r="N72" s="43">
        <f>N73</f>
        <v>0</v>
      </c>
      <c r="O72" s="43">
        <f t="shared" si="13"/>
        <v>0</v>
      </c>
      <c r="Q72" s="43">
        <f t="shared" si="15"/>
        <v>16000</v>
      </c>
      <c r="R72" s="43">
        <f t="shared" si="15"/>
        <v>0</v>
      </c>
      <c r="S72" s="43">
        <f t="shared" si="15"/>
        <v>16000</v>
      </c>
    </row>
    <row r="73" spans="2:19" x14ac:dyDescent="0.2">
      <c r="B73" s="73">
        <f t="shared" si="9"/>
        <v>67</v>
      </c>
      <c r="C73" s="13"/>
      <c r="D73" s="13"/>
      <c r="E73" s="13"/>
      <c r="F73" s="50" t="s">
        <v>151</v>
      </c>
      <c r="G73" s="13">
        <v>640</v>
      </c>
      <c r="H73" s="13" t="s">
        <v>136</v>
      </c>
      <c r="I73" s="47">
        <v>16000</v>
      </c>
      <c r="J73" s="47"/>
      <c r="K73" s="47">
        <f t="shared" si="14"/>
        <v>16000</v>
      </c>
      <c r="M73" s="47"/>
      <c r="N73" s="47"/>
      <c r="O73" s="47">
        <f t="shared" si="13"/>
        <v>0</v>
      </c>
      <c r="Q73" s="47">
        <f t="shared" si="15"/>
        <v>16000</v>
      </c>
      <c r="R73" s="47">
        <f t="shared" si="15"/>
        <v>0</v>
      </c>
      <c r="S73" s="47">
        <f t="shared" si="15"/>
        <v>16000</v>
      </c>
    </row>
    <row r="74" spans="2:19" ht="15" x14ac:dyDescent="0.2">
      <c r="B74" s="73">
        <f t="shared" si="9"/>
        <v>68</v>
      </c>
      <c r="C74" s="9">
        <v>9</v>
      </c>
      <c r="D74" s="200" t="s">
        <v>189</v>
      </c>
      <c r="E74" s="193"/>
      <c r="F74" s="193"/>
      <c r="G74" s="193"/>
      <c r="H74" s="194"/>
      <c r="I74" s="43">
        <v>0</v>
      </c>
      <c r="J74" s="43">
        <v>0</v>
      </c>
      <c r="K74" s="43">
        <f t="shared" si="14"/>
        <v>0</v>
      </c>
      <c r="M74" s="43">
        <v>0</v>
      </c>
      <c r="N74" s="43"/>
      <c r="O74" s="43">
        <f t="shared" si="13"/>
        <v>0</v>
      </c>
      <c r="Q74" s="43">
        <f t="shared" si="15"/>
        <v>0</v>
      </c>
      <c r="R74" s="43">
        <f t="shared" si="15"/>
        <v>0</v>
      </c>
      <c r="S74" s="43">
        <f t="shared" si="15"/>
        <v>0</v>
      </c>
    </row>
    <row r="141" spans="2:19" ht="23.25" customHeight="1" x14ac:dyDescent="0.35">
      <c r="B141" s="201" t="s">
        <v>288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113"/>
      <c r="S141" s="113"/>
    </row>
    <row r="142" spans="2:19" ht="12.75" customHeight="1" x14ac:dyDescent="0.2">
      <c r="B142" s="203" t="s">
        <v>286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114"/>
      <c r="O142" s="114"/>
      <c r="Q142" s="189" t="s">
        <v>536</v>
      </c>
      <c r="R142" s="189" t="s">
        <v>525</v>
      </c>
      <c r="S142" s="189" t="s">
        <v>527</v>
      </c>
    </row>
    <row r="143" spans="2:19" ht="18.75" customHeight="1" x14ac:dyDescent="0.2">
      <c r="B143" s="205" t="s">
        <v>113</v>
      </c>
      <c r="C143" s="207" t="s">
        <v>121</v>
      </c>
      <c r="D143" s="207" t="s">
        <v>122</v>
      </c>
      <c r="E143" s="209" t="s">
        <v>126</v>
      </c>
      <c r="F143" s="207" t="s">
        <v>123</v>
      </c>
      <c r="G143" s="207" t="s">
        <v>124</v>
      </c>
      <c r="H143" s="195" t="s">
        <v>125</v>
      </c>
      <c r="I143" s="189" t="s">
        <v>532</v>
      </c>
      <c r="J143" s="189" t="s">
        <v>525</v>
      </c>
      <c r="K143" s="189" t="s">
        <v>533</v>
      </c>
      <c r="M143" s="189" t="s">
        <v>534</v>
      </c>
      <c r="N143" s="189" t="s">
        <v>525</v>
      </c>
      <c r="O143" s="189" t="s">
        <v>535</v>
      </c>
      <c r="Q143" s="190"/>
      <c r="R143" s="190"/>
      <c r="S143" s="190"/>
    </row>
    <row r="144" spans="2:19" x14ac:dyDescent="0.2">
      <c r="B144" s="205"/>
      <c r="C144" s="207"/>
      <c r="D144" s="207"/>
      <c r="E144" s="210"/>
      <c r="F144" s="207"/>
      <c r="G144" s="207"/>
      <c r="H144" s="195"/>
      <c r="I144" s="190"/>
      <c r="J144" s="190"/>
      <c r="K144" s="190"/>
      <c r="M144" s="190"/>
      <c r="N144" s="190"/>
      <c r="O144" s="190"/>
      <c r="Q144" s="190"/>
      <c r="R144" s="190"/>
      <c r="S144" s="190"/>
    </row>
    <row r="145" spans="2:19" ht="15.75" customHeight="1" x14ac:dyDescent="0.2">
      <c r="B145" s="205"/>
      <c r="C145" s="207"/>
      <c r="D145" s="207"/>
      <c r="E145" s="210"/>
      <c r="F145" s="207"/>
      <c r="G145" s="207"/>
      <c r="H145" s="195"/>
      <c r="I145" s="190"/>
      <c r="J145" s="190"/>
      <c r="K145" s="190"/>
      <c r="M145" s="190"/>
      <c r="N145" s="190"/>
      <c r="O145" s="190"/>
      <c r="Q145" s="190"/>
      <c r="R145" s="190"/>
      <c r="S145" s="190"/>
    </row>
    <row r="146" spans="2:19" ht="13.5" thickBot="1" x14ac:dyDescent="0.25">
      <c r="B146" s="206"/>
      <c r="C146" s="208"/>
      <c r="D146" s="208"/>
      <c r="E146" s="211"/>
      <c r="F146" s="208"/>
      <c r="G146" s="208"/>
      <c r="H146" s="196"/>
      <c r="I146" s="191"/>
      <c r="J146" s="191"/>
      <c r="K146" s="191"/>
      <c r="M146" s="191"/>
      <c r="N146" s="191"/>
      <c r="O146" s="191"/>
      <c r="Q146" s="191"/>
      <c r="R146" s="191"/>
      <c r="S146" s="191"/>
    </row>
    <row r="147" spans="2:19" ht="16.5" thickTop="1" x14ac:dyDescent="0.2">
      <c r="B147" s="72">
        <v>1</v>
      </c>
      <c r="C147" s="197" t="s">
        <v>288</v>
      </c>
      <c r="D147" s="198"/>
      <c r="E147" s="198"/>
      <c r="F147" s="198"/>
      <c r="G147" s="198"/>
      <c r="H147" s="199"/>
      <c r="I147" s="101">
        <f>I153+I148</f>
        <v>87500</v>
      </c>
      <c r="J147" s="101">
        <f>J153+J148</f>
        <v>4518</v>
      </c>
      <c r="K147" s="101">
        <f t="shared" ref="K147:K157" si="16">I147+J147</f>
        <v>92018</v>
      </c>
      <c r="M147" s="101">
        <f>M153+M148</f>
        <v>0</v>
      </c>
      <c r="N147" s="101">
        <f>N153+N148</f>
        <v>0</v>
      </c>
      <c r="O147" s="101">
        <f t="shared" ref="O147:O149" si="17">M147+N147</f>
        <v>0</v>
      </c>
      <c r="Q147" s="42">
        <f t="shared" ref="Q147:S157" si="18">I147+M147</f>
        <v>87500</v>
      </c>
      <c r="R147" s="42">
        <f t="shared" si="18"/>
        <v>4518</v>
      </c>
      <c r="S147" s="42">
        <f t="shared" si="18"/>
        <v>92018</v>
      </c>
    </row>
    <row r="148" spans="2:19" ht="15" x14ac:dyDescent="0.2">
      <c r="B148" s="73">
        <f t="shared" ref="B148:B157" si="19">B147+1</f>
        <v>2</v>
      </c>
      <c r="C148" s="9">
        <v>1</v>
      </c>
      <c r="D148" s="200" t="s">
        <v>209</v>
      </c>
      <c r="E148" s="193"/>
      <c r="F148" s="193"/>
      <c r="G148" s="193"/>
      <c r="H148" s="194"/>
      <c r="I148" s="43">
        <f>I149</f>
        <v>60500</v>
      </c>
      <c r="J148" s="43">
        <f>J149</f>
        <v>0</v>
      </c>
      <c r="K148" s="43">
        <f t="shared" si="16"/>
        <v>60500</v>
      </c>
      <c r="M148" s="43">
        <f>M149</f>
        <v>0</v>
      </c>
      <c r="N148" s="43">
        <f>N149</f>
        <v>0</v>
      </c>
      <c r="O148" s="43">
        <f t="shared" si="17"/>
        <v>0</v>
      </c>
      <c r="Q148" s="43">
        <f t="shared" si="18"/>
        <v>60500</v>
      </c>
      <c r="R148" s="43">
        <f t="shared" si="18"/>
        <v>0</v>
      </c>
      <c r="S148" s="43">
        <f t="shared" si="18"/>
        <v>60500</v>
      </c>
    </row>
    <row r="149" spans="2:19" x14ac:dyDescent="0.2">
      <c r="B149" s="73">
        <f t="shared" si="19"/>
        <v>3</v>
      </c>
      <c r="C149" s="13"/>
      <c r="D149" s="13"/>
      <c r="E149" s="13"/>
      <c r="F149" s="50"/>
      <c r="G149" s="13">
        <v>630</v>
      </c>
      <c r="H149" s="13" t="s">
        <v>129</v>
      </c>
      <c r="I149" s="47">
        <f>SUM(I150:I152)</f>
        <v>60500</v>
      </c>
      <c r="J149" s="47">
        <f>SUM(J150:J152)</f>
        <v>0</v>
      </c>
      <c r="K149" s="47">
        <f t="shared" si="16"/>
        <v>60500</v>
      </c>
      <c r="M149" s="47">
        <f>SUM(M150:M152)</f>
        <v>0</v>
      </c>
      <c r="N149" s="47">
        <f>SUM(N150:N152)</f>
        <v>0</v>
      </c>
      <c r="O149" s="47">
        <f t="shared" si="17"/>
        <v>0</v>
      </c>
      <c r="Q149" s="47">
        <f t="shared" si="18"/>
        <v>60500</v>
      </c>
      <c r="R149" s="47">
        <f t="shared" si="18"/>
        <v>0</v>
      </c>
      <c r="S149" s="47">
        <f t="shared" si="18"/>
        <v>60500</v>
      </c>
    </row>
    <row r="150" spans="2:19" x14ac:dyDescent="0.2">
      <c r="B150" s="73">
        <f t="shared" si="19"/>
        <v>4</v>
      </c>
      <c r="C150" s="4"/>
      <c r="D150" s="4"/>
      <c r="E150" s="4"/>
      <c r="F150" s="62" t="s">
        <v>32</v>
      </c>
      <c r="G150" s="58">
        <v>637</v>
      </c>
      <c r="H150" s="58" t="s">
        <v>501</v>
      </c>
      <c r="I150" s="56">
        <v>8500</v>
      </c>
      <c r="J150" s="56"/>
      <c r="K150" s="56">
        <f t="shared" si="16"/>
        <v>8500</v>
      </c>
      <c r="M150" s="24"/>
      <c r="N150" s="24"/>
      <c r="O150" s="24">
        <f t="shared" ref="O150:O157" si="20">M150+N150</f>
        <v>0</v>
      </c>
      <c r="Q150" s="24">
        <f t="shared" si="18"/>
        <v>8500</v>
      </c>
      <c r="R150" s="24">
        <f t="shared" si="18"/>
        <v>0</v>
      </c>
      <c r="S150" s="24">
        <f t="shared" si="18"/>
        <v>8500</v>
      </c>
    </row>
    <row r="151" spans="2:19" x14ac:dyDescent="0.2">
      <c r="B151" s="73">
        <f t="shared" si="19"/>
        <v>5</v>
      </c>
      <c r="C151" s="4"/>
      <c r="D151" s="4"/>
      <c r="E151" s="4"/>
      <c r="F151" s="62" t="s">
        <v>75</v>
      </c>
      <c r="G151" s="58">
        <v>637</v>
      </c>
      <c r="H151" s="58" t="s">
        <v>502</v>
      </c>
      <c r="I151" s="56">
        <f>20000-5000+7000</f>
        <v>22000</v>
      </c>
      <c r="J151" s="56"/>
      <c r="K151" s="56">
        <f t="shared" si="16"/>
        <v>22000</v>
      </c>
      <c r="M151" s="24"/>
      <c r="N151" s="24"/>
      <c r="O151" s="24">
        <f t="shared" si="20"/>
        <v>0</v>
      </c>
      <c r="Q151" s="24">
        <f t="shared" si="18"/>
        <v>22000</v>
      </c>
      <c r="R151" s="24">
        <f t="shared" si="18"/>
        <v>0</v>
      </c>
      <c r="S151" s="24">
        <f t="shared" si="18"/>
        <v>22000</v>
      </c>
    </row>
    <row r="152" spans="2:19" x14ac:dyDescent="0.2">
      <c r="B152" s="73">
        <f t="shared" si="19"/>
        <v>6</v>
      </c>
      <c r="C152" s="4"/>
      <c r="D152" s="52"/>
      <c r="E152" s="4"/>
      <c r="F152" s="54" t="s">
        <v>2</v>
      </c>
      <c r="G152" s="4">
        <v>637</v>
      </c>
      <c r="H152" s="36" t="s">
        <v>436</v>
      </c>
      <c r="I152" s="24">
        <f>23000+5000+2000</f>
        <v>30000</v>
      </c>
      <c r="J152" s="24"/>
      <c r="K152" s="24">
        <f t="shared" si="16"/>
        <v>30000</v>
      </c>
      <c r="M152" s="24"/>
      <c r="N152" s="24"/>
      <c r="O152" s="24">
        <f t="shared" si="20"/>
        <v>0</v>
      </c>
      <c r="Q152" s="24">
        <f t="shared" si="18"/>
        <v>30000</v>
      </c>
      <c r="R152" s="24">
        <f t="shared" si="18"/>
        <v>0</v>
      </c>
      <c r="S152" s="24">
        <f t="shared" si="18"/>
        <v>30000</v>
      </c>
    </row>
    <row r="153" spans="2:19" ht="15" x14ac:dyDescent="0.2">
      <c r="B153" s="73">
        <f t="shared" si="19"/>
        <v>7</v>
      </c>
      <c r="C153" s="9">
        <v>2</v>
      </c>
      <c r="D153" s="200" t="s">
        <v>33</v>
      </c>
      <c r="E153" s="193"/>
      <c r="F153" s="193"/>
      <c r="G153" s="193"/>
      <c r="H153" s="194"/>
      <c r="I153" s="43">
        <f>I154+I156</f>
        <v>27000</v>
      </c>
      <c r="J153" s="43">
        <f>J154+J156</f>
        <v>4518</v>
      </c>
      <c r="K153" s="43">
        <f t="shared" si="16"/>
        <v>31518</v>
      </c>
      <c r="M153" s="43">
        <f>M154</f>
        <v>0</v>
      </c>
      <c r="N153" s="43">
        <f>N154</f>
        <v>0</v>
      </c>
      <c r="O153" s="43">
        <f t="shared" si="20"/>
        <v>0</v>
      </c>
      <c r="Q153" s="43">
        <f t="shared" si="18"/>
        <v>27000</v>
      </c>
      <c r="R153" s="43">
        <f t="shared" si="18"/>
        <v>4518</v>
      </c>
      <c r="S153" s="43">
        <f t="shared" si="18"/>
        <v>31518</v>
      </c>
    </row>
    <row r="154" spans="2:19" x14ac:dyDescent="0.2">
      <c r="B154" s="73">
        <f t="shared" si="19"/>
        <v>8</v>
      </c>
      <c r="C154" s="13"/>
      <c r="D154" s="13"/>
      <c r="E154" s="13"/>
      <c r="F154" s="50" t="s">
        <v>32</v>
      </c>
      <c r="G154" s="13">
        <v>630</v>
      </c>
      <c r="H154" s="13" t="s">
        <v>129</v>
      </c>
      <c r="I154" s="47">
        <f>I155</f>
        <v>8000</v>
      </c>
      <c r="J154" s="47">
        <f>J155</f>
        <v>0</v>
      </c>
      <c r="K154" s="47">
        <f t="shared" si="16"/>
        <v>8000</v>
      </c>
      <c r="M154" s="47">
        <f>M155</f>
        <v>0</v>
      </c>
      <c r="N154" s="47">
        <f>N155</f>
        <v>0</v>
      </c>
      <c r="O154" s="47">
        <f t="shared" si="20"/>
        <v>0</v>
      </c>
      <c r="Q154" s="47">
        <f t="shared" si="18"/>
        <v>8000</v>
      </c>
      <c r="R154" s="47">
        <f t="shared" si="18"/>
        <v>0</v>
      </c>
      <c r="S154" s="47">
        <f t="shared" si="18"/>
        <v>8000</v>
      </c>
    </row>
    <row r="155" spans="2:19" x14ac:dyDescent="0.2">
      <c r="B155" s="73">
        <f t="shared" si="19"/>
        <v>9</v>
      </c>
      <c r="C155" s="4"/>
      <c r="D155" s="4"/>
      <c r="E155" s="4"/>
      <c r="F155" s="51" t="s">
        <v>32</v>
      </c>
      <c r="G155" s="4">
        <v>637</v>
      </c>
      <c r="H155" s="4" t="s">
        <v>130</v>
      </c>
      <c r="I155" s="24">
        <v>8000</v>
      </c>
      <c r="J155" s="24"/>
      <c r="K155" s="24">
        <f t="shared" si="16"/>
        <v>8000</v>
      </c>
      <c r="M155" s="24"/>
      <c r="N155" s="24"/>
      <c r="O155" s="24">
        <f t="shared" si="20"/>
        <v>0</v>
      </c>
      <c r="Q155" s="24">
        <f t="shared" si="18"/>
        <v>8000</v>
      </c>
      <c r="R155" s="24">
        <f t="shared" si="18"/>
        <v>0</v>
      </c>
      <c r="S155" s="24">
        <f t="shared" si="18"/>
        <v>8000</v>
      </c>
    </row>
    <row r="156" spans="2:19" x14ac:dyDescent="0.2">
      <c r="B156" s="73">
        <f t="shared" si="19"/>
        <v>10</v>
      </c>
      <c r="C156" s="4"/>
      <c r="D156" s="4"/>
      <c r="E156" s="4"/>
      <c r="F156" s="97" t="s">
        <v>32</v>
      </c>
      <c r="G156" s="3">
        <v>640</v>
      </c>
      <c r="H156" s="3" t="s">
        <v>136</v>
      </c>
      <c r="I156" s="23">
        <f>I157</f>
        <v>19000</v>
      </c>
      <c r="J156" s="23">
        <f>J157</f>
        <v>4518</v>
      </c>
      <c r="K156" s="23">
        <f t="shared" si="16"/>
        <v>23518</v>
      </c>
      <c r="M156" s="23"/>
      <c r="N156" s="23"/>
      <c r="O156" s="23">
        <f t="shared" si="20"/>
        <v>0</v>
      </c>
      <c r="Q156" s="23">
        <f t="shared" si="18"/>
        <v>19000</v>
      </c>
      <c r="R156" s="23">
        <f t="shared" si="18"/>
        <v>4518</v>
      </c>
      <c r="S156" s="23">
        <f t="shared" si="18"/>
        <v>23518</v>
      </c>
    </row>
    <row r="157" spans="2:19" x14ac:dyDescent="0.2">
      <c r="B157" s="73">
        <f t="shared" si="19"/>
        <v>11</v>
      </c>
      <c r="C157" s="4"/>
      <c r="D157" s="4"/>
      <c r="E157" s="4"/>
      <c r="F157" s="51"/>
      <c r="G157" s="4"/>
      <c r="H157" s="4" t="s">
        <v>438</v>
      </c>
      <c r="I157" s="24">
        <f>19000+15000-9700-5300</f>
        <v>19000</v>
      </c>
      <c r="J157" s="24">
        <v>4518</v>
      </c>
      <c r="K157" s="24">
        <f t="shared" si="16"/>
        <v>23518</v>
      </c>
      <c r="M157" s="24"/>
      <c r="N157" s="24"/>
      <c r="O157" s="24">
        <f t="shared" si="20"/>
        <v>0</v>
      </c>
      <c r="Q157" s="24">
        <f t="shared" si="18"/>
        <v>19000</v>
      </c>
      <c r="R157" s="24">
        <f t="shared" si="18"/>
        <v>4518</v>
      </c>
      <c r="S157" s="24">
        <f t="shared" si="18"/>
        <v>23518</v>
      </c>
    </row>
    <row r="212" spans="2:19" ht="27" x14ac:dyDescent="0.35">
      <c r="B212" s="201" t="s">
        <v>289</v>
      </c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113"/>
      <c r="S212" s="113"/>
    </row>
    <row r="213" spans="2:19" ht="12.75" customHeight="1" x14ac:dyDescent="0.2">
      <c r="B213" s="203" t="s">
        <v>286</v>
      </c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114"/>
      <c r="O213" s="114"/>
      <c r="Q213" s="189" t="s">
        <v>536</v>
      </c>
      <c r="R213" s="189" t="s">
        <v>525</v>
      </c>
      <c r="S213" s="189" t="s">
        <v>527</v>
      </c>
    </row>
    <row r="214" spans="2:19" ht="12.75" customHeight="1" x14ac:dyDescent="0.2">
      <c r="B214" s="205" t="s">
        <v>113</v>
      </c>
      <c r="C214" s="207" t="s">
        <v>121</v>
      </c>
      <c r="D214" s="207" t="s">
        <v>122</v>
      </c>
      <c r="E214" s="209" t="s">
        <v>126</v>
      </c>
      <c r="F214" s="207" t="s">
        <v>123</v>
      </c>
      <c r="G214" s="207" t="s">
        <v>124</v>
      </c>
      <c r="H214" s="195" t="s">
        <v>125</v>
      </c>
      <c r="I214" s="189" t="s">
        <v>532</v>
      </c>
      <c r="J214" s="189" t="s">
        <v>525</v>
      </c>
      <c r="K214" s="189" t="s">
        <v>533</v>
      </c>
      <c r="M214" s="189" t="s">
        <v>534</v>
      </c>
      <c r="N214" s="189" t="s">
        <v>525</v>
      </c>
      <c r="O214" s="189" t="s">
        <v>535</v>
      </c>
      <c r="Q214" s="190"/>
      <c r="R214" s="190"/>
      <c r="S214" s="190"/>
    </row>
    <row r="215" spans="2:19" x14ac:dyDescent="0.2">
      <c r="B215" s="205"/>
      <c r="C215" s="207"/>
      <c r="D215" s="207"/>
      <c r="E215" s="210"/>
      <c r="F215" s="207"/>
      <c r="G215" s="207"/>
      <c r="H215" s="195"/>
      <c r="I215" s="190"/>
      <c r="J215" s="190"/>
      <c r="K215" s="190"/>
      <c r="M215" s="190"/>
      <c r="N215" s="190"/>
      <c r="O215" s="190"/>
      <c r="Q215" s="190"/>
      <c r="R215" s="190"/>
      <c r="S215" s="190"/>
    </row>
    <row r="216" spans="2:19" x14ac:dyDescent="0.2">
      <c r="B216" s="205"/>
      <c r="C216" s="207"/>
      <c r="D216" s="207"/>
      <c r="E216" s="210"/>
      <c r="F216" s="207"/>
      <c r="G216" s="207"/>
      <c r="H216" s="195"/>
      <c r="I216" s="190"/>
      <c r="J216" s="190"/>
      <c r="K216" s="190"/>
      <c r="M216" s="190"/>
      <c r="N216" s="190"/>
      <c r="O216" s="190"/>
      <c r="Q216" s="190"/>
      <c r="R216" s="190"/>
      <c r="S216" s="190"/>
    </row>
    <row r="217" spans="2:19" ht="13.5" thickBot="1" x14ac:dyDescent="0.25">
      <c r="B217" s="206"/>
      <c r="C217" s="208"/>
      <c r="D217" s="208"/>
      <c r="E217" s="211"/>
      <c r="F217" s="208"/>
      <c r="G217" s="208"/>
      <c r="H217" s="196"/>
      <c r="I217" s="191"/>
      <c r="J217" s="191"/>
      <c r="K217" s="191"/>
      <c r="M217" s="191"/>
      <c r="N217" s="191"/>
      <c r="O217" s="191"/>
      <c r="Q217" s="191"/>
      <c r="R217" s="191"/>
      <c r="S217" s="191"/>
    </row>
    <row r="218" spans="2:19" ht="16.5" thickTop="1" x14ac:dyDescent="0.2">
      <c r="B218" s="72">
        <v>1</v>
      </c>
      <c r="C218" s="197" t="s">
        <v>289</v>
      </c>
      <c r="D218" s="198"/>
      <c r="E218" s="198"/>
      <c r="F218" s="198"/>
      <c r="G218" s="198"/>
      <c r="H218" s="199"/>
      <c r="I218" s="101">
        <f>I292+I282+I278+I263+I243+I239+I222+I219</f>
        <v>3850600</v>
      </c>
      <c r="J218" s="101">
        <f>J292+J282+J278+J263+J243+J239+J222+J219</f>
        <v>-3000</v>
      </c>
      <c r="K218" s="101">
        <f t="shared" ref="K218:K249" si="21">I218+J218</f>
        <v>3847600</v>
      </c>
      <c r="M218" s="101">
        <f>M292+M282+M278+M263+M243+M239+M222+M219</f>
        <v>523120</v>
      </c>
      <c r="N218" s="101">
        <f>N292+N282+N278+N263+N243+N239+N222+N219</f>
        <v>0</v>
      </c>
      <c r="O218" s="101">
        <f t="shared" ref="O218:O252" si="22">M218+N218</f>
        <v>523120</v>
      </c>
      <c r="Q218" s="42">
        <f>I218+M218</f>
        <v>4373720</v>
      </c>
      <c r="R218" s="42">
        <f>J218+N218</f>
        <v>-3000</v>
      </c>
      <c r="S218" s="42">
        <f>K218+O218</f>
        <v>4370720</v>
      </c>
    </row>
    <row r="219" spans="2:19" ht="15" x14ac:dyDescent="0.2">
      <c r="B219" s="73">
        <f t="shared" ref="B219:B282" si="23">B218+1</f>
        <v>2</v>
      </c>
      <c r="C219" s="9">
        <v>1</v>
      </c>
      <c r="D219" s="200" t="s">
        <v>150</v>
      </c>
      <c r="E219" s="193"/>
      <c r="F219" s="193"/>
      <c r="G219" s="193"/>
      <c r="H219" s="194"/>
      <c r="I219" s="43">
        <f>I220</f>
        <v>55400</v>
      </c>
      <c r="J219" s="43">
        <f>J220</f>
        <v>0</v>
      </c>
      <c r="K219" s="43">
        <f t="shared" si="21"/>
        <v>55400</v>
      </c>
      <c r="M219" s="43">
        <f>M220</f>
        <v>0</v>
      </c>
      <c r="N219" s="43">
        <f>N220</f>
        <v>0</v>
      </c>
      <c r="O219" s="43">
        <f t="shared" si="22"/>
        <v>0</v>
      </c>
      <c r="Q219" s="43">
        <f t="shared" ref="Q219:S282" si="24">I219+M219</f>
        <v>55400</v>
      </c>
      <c r="R219" s="43">
        <f t="shared" si="24"/>
        <v>0</v>
      </c>
      <c r="S219" s="43">
        <f t="shared" si="24"/>
        <v>55400</v>
      </c>
    </row>
    <row r="220" spans="2:19" x14ac:dyDescent="0.2">
      <c r="B220" s="73">
        <f t="shared" si="23"/>
        <v>3</v>
      </c>
      <c r="C220" s="13"/>
      <c r="D220" s="13"/>
      <c r="E220" s="13"/>
      <c r="F220" s="50" t="s">
        <v>75</v>
      </c>
      <c r="G220" s="13">
        <v>630</v>
      </c>
      <c r="H220" s="13" t="s">
        <v>129</v>
      </c>
      <c r="I220" s="47">
        <f>I221</f>
        <v>55400</v>
      </c>
      <c r="J220" s="47">
        <f>J221</f>
        <v>0</v>
      </c>
      <c r="K220" s="47">
        <f t="shared" si="21"/>
        <v>55400</v>
      </c>
      <c r="M220" s="47">
        <f>M221</f>
        <v>0</v>
      </c>
      <c r="N220" s="47">
        <f>N221</f>
        <v>0</v>
      </c>
      <c r="O220" s="47">
        <f t="shared" si="22"/>
        <v>0</v>
      </c>
      <c r="Q220" s="47">
        <f t="shared" si="24"/>
        <v>55400</v>
      </c>
      <c r="R220" s="47">
        <f t="shared" si="24"/>
        <v>0</v>
      </c>
      <c r="S220" s="47">
        <f t="shared" si="24"/>
        <v>55400</v>
      </c>
    </row>
    <row r="221" spans="2:19" x14ac:dyDescent="0.2">
      <c r="B221" s="73">
        <f t="shared" si="23"/>
        <v>4</v>
      </c>
      <c r="C221" s="4"/>
      <c r="D221" s="4"/>
      <c r="E221" s="4"/>
      <c r="F221" s="51" t="s">
        <v>75</v>
      </c>
      <c r="G221" s="4">
        <v>637</v>
      </c>
      <c r="H221" s="4" t="s">
        <v>130</v>
      </c>
      <c r="I221" s="24">
        <f>73000-17600</f>
        <v>55400</v>
      </c>
      <c r="J221" s="24"/>
      <c r="K221" s="24">
        <f t="shared" si="21"/>
        <v>55400</v>
      </c>
      <c r="M221" s="24"/>
      <c r="N221" s="24"/>
      <c r="O221" s="24">
        <f t="shared" si="22"/>
        <v>0</v>
      </c>
      <c r="Q221" s="24">
        <f t="shared" si="24"/>
        <v>55400</v>
      </c>
      <c r="R221" s="24">
        <f t="shared" si="24"/>
        <v>0</v>
      </c>
      <c r="S221" s="24">
        <f t="shared" si="24"/>
        <v>55400</v>
      </c>
    </row>
    <row r="222" spans="2:19" ht="15" x14ac:dyDescent="0.2">
      <c r="B222" s="73">
        <f t="shared" si="23"/>
        <v>5</v>
      </c>
      <c r="C222" s="9">
        <v>2</v>
      </c>
      <c r="D222" s="200" t="s">
        <v>149</v>
      </c>
      <c r="E222" s="193"/>
      <c r="F222" s="193"/>
      <c r="G222" s="193"/>
      <c r="H222" s="194"/>
      <c r="I222" s="43">
        <f>I233+I226+I223</f>
        <v>94570</v>
      </c>
      <c r="J222" s="43">
        <f>J233+J226+J223</f>
        <v>0</v>
      </c>
      <c r="K222" s="43">
        <f t="shared" si="21"/>
        <v>94570</v>
      </c>
      <c r="M222" s="43">
        <f>M233+M226+M223</f>
        <v>302000</v>
      </c>
      <c r="N222" s="43">
        <f>N233+N226+N223</f>
        <v>0</v>
      </c>
      <c r="O222" s="43">
        <f t="shared" si="22"/>
        <v>302000</v>
      </c>
      <c r="Q222" s="43">
        <f t="shared" si="24"/>
        <v>396570</v>
      </c>
      <c r="R222" s="43">
        <f t="shared" si="24"/>
        <v>0</v>
      </c>
      <c r="S222" s="43">
        <f t="shared" si="24"/>
        <v>396570</v>
      </c>
    </row>
    <row r="223" spans="2:19" ht="15" x14ac:dyDescent="0.25">
      <c r="B223" s="73">
        <f t="shared" si="23"/>
        <v>6</v>
      </c>
      <c r="C223" s="2"/>
      <c r="D223" s="2">
        <v>1</v>
      </c>
      <c r="E223" s="192" t="s">
        <v>155</v>
      </c>
      <c r="F223" s="193"/>
      <c r="G223" s="193"/>
      <c r="H223" s="194"/>
      <c r="I223" s="44">
        <f>I224</f>
        <v>2300</v>
      </c>
      <c r="J223" s="44">
        <f>J224</f>
        <v>0</v>
      </c>
      <c r="K223" s="44">
        <f t="shared" si="21"/>
        <v>2300</v>
      </c>
      <c r="M223" s="44">
        <f>M224</f>
        <v>0</v>
      </c>
      <c r="N223" s="44">
        <f>N224</f>
        <v>0</v>
      </c>
      <c r="O223" s="44">
        <f t="shared" si="22"/>
        <v>0</v>
      </c>
      <c r="Q223" s="44">
        <f t="shared" si="24"/>
        <v>2300</v>
      </c>
      <c r="R223" s="44">
        <f t="shared" si="24"/>
        <v>0</v>
      </c>
      <c r="S223" s="44">
        <f t="shared" si="24"/>
        <v>2300</v>
      </c>
    </row>
    <row r="224" spans="2:19" x14ac:dyDescent="0.2">
      <c r="B224" s="73">
        <f t="shared" si="23"/>
        <v>7</v>
      </c>
      <c r="C224" s="13"/>
      <c r="D224" s="13"/>
      <c r="E224" s="13"/>
      <c r="F224" s="50" t="s">
        <v>75</v>
      </c>
      <c r="G224" s="13">
        <v>630</v>
      </c>
      <c r="H224" s="13" t="s">
        <v>129</v>
      </c>
      <c r="I224" s="47">
        <f>I225</f>
        <v>2300</v>
      </c>
      <c r="J224" s="47">
        <f>J225</f>
        <v>0</v>
      </c>
      <c r="K224" s="47">
        <f t="shared" si="21"/>
        <v>2300</v>
      </c>
      <c r="M224" s="47">
        <f>M225</f>
        <v>0</v>
      </c>
      <c r="N224" s="47">
        <f>N225</f>
        <v>0</v>
      </c>
      <c r="O224" s="47">
        <f t="shared" si="22"/>
        <v>0</v>
      </c>
      <c r="Q224" s="47">
        <f t="shared" si="24"/>
        <v>2300</v>
      </c>
      <c r="R224" s="47">
        <f t="shared" si="24"/>
        <v>0</v>
      </c>
      <c r="S224" s="47">
        <f t="shared" si="24"/>
        <v>2300</v>
      </c>
    </row>
    <row r="225" spans="2:19" x14ac:dyDescent="0.2">
      <c r="B225" s="73">
        <f t="shared" si="23"/>
        <v>8</v>
      </c>
      <c r="C225" s="4"/>
      <c r="D225" s="4"/>
      <c r="E225" s="4"/>
      <c r="F225" s="51" t="s">
        <v>75</v>
      </c>
      <c r="G225" s="4">
        <v>637</v>
      </c>
      <c r="H225" s="4" t="s">
        <v>130</v>
      </c>
      <c r="I225" s="24">
        <v>2300</v>
      </c>
      <c r="J225" s="24"/>
      <c r="K225" s="24">
        <f t="shared" si="21"/>
        <v>2300</v>
      </c>
      <c r="M225" s="24"/>
      <c r="N225" s="24"/>
      <c r="O225" s="24">
        <f t="shared" si="22"/>
        <v>0</v>
      </c>
      <c r="Q225" s="24">
        <f t="shared" si="24"/>
        <v>2300</v>
      </c>
      <c r="R225" s="24">
        <f t="shared" si="24"/>
        <v>0</v>
      </c>
      <c r="S225" s="24">
        <f t="shared" si="24"/>
        <v>2300</v>
      </c>
    </row>
    <row r="226" spans="2:19" ht="15" x14ac:dyDescent="0.25">
      <c r="B226" s="73">
        <f t="shared" si="23"/>
        <v>9</v>
      </c>
      <c r="C226" s="2"/>
      <c r="D226" s="2">
        <v>2</v>
      </c>
      <c r="E226" s="192" t="s">
        <v>148</v>
      </c>
      <c r="F226" s="193"/>
      <c r="G226" s="193"/>
      <c r="H226" s="194"/>
      <c r="I226" s="44">
        <f>I227+I230</f>
        <v>20160</v>
      </c>
      <c r="J226" s="44">
        <f>J227+J230</f>
        <v>0</v>
      </c>
      <c r="K226" s="44">
        <f t="shared" si="21"/>
        <v>20160</v>
      </c>
      <c r="M226" s="44">
        <f>M227+M230</f>
        <v>32800</v>
      </c>
      <c r="N226" s="44">
        <f>N227+N230</f>
        <v>0</v>
      </c>
      <c r="O226" s="44">
        <f t="shared" si="22"/>
        <v>32800</v>
      </c>
      <c r="Q226" s="44">
        <f t="shared" si="24"/>
        <v>52960</v>
      </c>
      <c r="R226" s="44">
        <f t="shared" si="24"/>
        <v>0</v>
      </c>
      <c r="S226" s="44">
        <f t="shared" si="24"/>
        <v>52960</v>
      </c>
    </row>
    <row r="227" spans="2:19" x14ac:dyDescent="0.2">
      <c r="B227" s="73">
        <f t="shared" si="23"/>
        <v>10</v>
      </c>
      <c r="C227" s="13"/>
      <c r="D227" s="13"/>
      <c r="E227" s="13"/>
      <c r="F227" s="50" t="s">
        <v>75</v>
      </c>
      <c r="G227" s="13">
        <v>630</v>
      </c>
      <c r="H227" s="13" t="s">
        <v>129</v>
      </c>
      <c r="I227" s="47">
        <f>I229+I228</f>
        <v>20160</v>
      </c>
      <c r="J227" s="47">
        <f>J229+J228</f>
        <v>0</v>
      </c>
      <c r="K227" s="47">
        <f t="shared" si="21"/>
        <v>20160</v>
      </c>
      <c r="M227" s="47">
        <f>M229+M228</f>
        <v>0</v>
      </c>
      <c r="N227" s="47">
        <f>N229+N228</f>
        <v>0</v>
      </c>
      <c r="O227" s="47">
        <f t="shared" si="22"/>
        <v>0</v>
      </c>
      <c r="Q227" s="47">
        <f t="shared" si="24"/>
        <v>20160</v>
      </c>
      <c r="R227" s="47">
        <f t="shared" si="24"/>
        <v>0</v>
      </c>
      <c r="S227" s="47">
        <f t="shared" si="24"/>
        <v>20160</v>
      </c>
    </row>
    <row r="228" spans="2:19" x14ac:dyDescent="0.2">
      <c r="B228" s="73">
        <f t="shared" si="23"/>
        <v>11</v>
      </c>
      <c r="C228" s="4"/>
      <c r="D228" s="4"/>
      <c r="E228" s="4"/>
      <c r="F228" s="51" t="s">
        <v>75</v>
      </c>
      <c r="G228" s="4">
        <v>636</v>
      </c>
      <c r="H228" s="4" t="s">
        <v>134</v>
      </c>
      <c r="I228" s="24">
        <v>9410</v>
      </c>
      <c r="J228" s="24"/>
      <c r="K228" s="24">
        <f t="shared" si="21"/>
        <v>9410</v>
      </c>
      <c r="M228" s="24"/>
      <c r="N228" s="24"/>
      <c r="O228" s="24">
        <f t="shared" si="22"/>
        <v>0</v>
      </c>
      <c r="Q228" s="24">
        <f t="shared" si="24"/>
        <v>9410</v>
      </c>
      <c r="R228" s="24">
        <f t="shared" si="24"/>
        <v>0</v>
      </c>
      <c r="S228" s="24">
        <f t="shared" si="24"/>
        <v>9410</v>
      </c>
    </row>
    <row r="229" spans="2:19" x14ac:dyDescent="0.2">
      <c r="B229" s="73">
        <f t="shared" si="23"/>
        <v>12</v>
      </c>
      <c r="C229" s="4"/>
      <c r="D229" s="4"/>
      <c r="E229" s="4"/>
      <c r="F229" s="51" t="s">
        <v>75</v>
      </c>
      <c r="G229" s="4">
        <v>637</v>
      </c>
      <c r="H229" s="4" t="s">
        <v>130</v>
      </c>
      <c r="I229" s="24">
        <v>10750</v>
      </c>
      <c r="J229" s="24"/>
      <c r="K229" s="24">
        <f t="shared" si="21"/>
        <v>10750</v>
      </c>
      <c r="M229" s="24"/>
      <c r="N229" s="24"/>
      <c r="O229" s="24">
        <f t="shared" si="22"/>
        <v>0</v>
      </c>
      <c r="Q229" s="24">
        <f t="shared" si="24"/>
        <v>10750</v>
      </c>
      <c r="R229" s="24">
        <f t="shared" si="24"/>
        <v>0</v>
      </c>
      <c r="S229" s="24">
        <f t="shared" si="24"/>
        <v>10750</v>
      </c>
    </row>
    <row r="230" spans="2:19" x14ac:dyDescent="0.2">
      <c r="B230" s="73">
        <f t="shared" si="23"/>
        <v>13</v>
      </c>
      <c r="C230" s="13"/>
      <c r="D230" s="13"/>
      <c r="E230" s="13"/>
      <c r="F230" s="50" t="s">
        <v>75</v>
      </c>
      <c r="G230" s="13">
        <v>710</v>
      </c>
      <c r="H230" s="13" t="s">
        <v>185</v>
      </c>
      <c r="I230" s="47">
        <f>I231</f>
        <v>0</v>
      </c>
      <c r="J230" s="47">
        <f>J231</f>
        <v>0</v>
      </c>
      <c r="K230" s="47">
        <f t="shared" si="21"/>
        <v>0</v>
      </c>
      <c r="M230" s="47">
        <f>SUM(M231:M232)</f>
        <v>32800</v>
      </c>
      <c r="N230" s="47">
        <f>SUM(N231:N232)</f>
        <v>0</v>
      </c>
      <c r="O230" s="47">
        <f t="shared" si="22"/>
        <v>32800</v>
      </c>
      <c r="Q230" s="47">
        <f t="shared" si="24"/>
        <v>32800</v>
      </c>
      <c r="R230" s="47">
        <f t="shared" si="24"/>
        <v>0</v>
      </c>
      <c r="S230" s="47">
        <f t="shared" si="24"/>
        <v>32800</v>
      </c>
    </row>
    <row r="231" spans="2:19" x14ac:dyDescent="0.2">
      <c r="B231" s="73">
        <f t="shared" si="23"/>
        <v>14</v>
      </c>
      <c r="C231" s="4"/>
      <c r="D231" s="4"/>
      <c r="E231" s="4"/>
      <c r="F231" s="83" t="s">
        <v>75</v>
      </c>
      <c r="G231" s="84">
        <v>712</v>
      </c>
      <c r="H231" s="84" t="s">
        <v>245</v>
      </c>
      <c r="I231" s="85"/>
      <c r="J231" s="85"/>
      <c r="K231" s="85">
        <f t="shared" si="21"/>
        <v>0</v>
      </c>
      <c r="M231" s="85">
        <v>100</v>
      </c>
      <c r="N231" s="85"/>
      <c r="O231" s="85">
        <f t="shared" si="22"/>
        <v>100</v>
      </c>
      <c r="Q231" s="85">
        <f t="shared" si="24"/>
        <v>100</v>
      </c>
      <c r="R231" s="85">
        <f t="shared" si="24"/>
        <v>0</v>
      </c>
      <c r="S231" s="85">
        <f t="shared" si="24"/>
        <v>100</v>
      </c>
    </row>
    <row r="232" spans="2:19" x14ac:dyDescent="0.2">
      <c r="B232" s="73">
        <f t="shared" si="23"/>
        <v>15</v>
      </c>
      <c r="C232" s="4"/>
      <c r="D232" s="4"/>
      <c r="E232" s="4"/>
      <c r="F232" s="83" t="s">
        <v>75</v>
      </c>
      <c r="G232" s="84">
        <v>712</v>
      </c>
      <c r="H232" s="84" t="s">
        <v>503</v>
      </c>
      <c r="I232" s="85"/>
      <c r="J232" s="85"/>
      <c r="K232" s="85">
        <f t="shared" si="21"/>
        <v>0</v>
      </c>
      <c r="M232" s="85">
        <v>32700</v>
      </c>
      <c r="N232" s="85"/>
      <c r="O232" s="85">
        <f t="shared" si="22"/>
        <v>32700</v>
      </c>
      <c r="Q232" s="85">
        <f t="shared" si="24"/>
        <v>32700</v>
      </c>
      <c r="R232" s="85">
        <f t="shared" si="24"/>
        <v>0</v>
      </c>
      <c r="S232" s="85">
        <f t="shared" si="24"/>
        <v>32700</v>
      </c>
    </row>
    <row r="233" spans="2:19" ht="15" x14ac:dyDescent="0.25">
      <c r="B233" s="73">
        <f t="shared" si="23"/>
        <v>16</v>
      </c>
      <c r="C233" s="2"/>
      <c r="D233" s="2">
        <v>3</v>
      </c>
      <c r="E233" s="192" t="s">
        <v>221</v>
      </c>
      <c r="F233" s="193"/>
      <c r="G233" s="193"/>
      <c r="H233" s="194"/>
      <c r="I233" s="44">
        <f>I234+I237</f>
        <v>72110</v>
      </c>
      <c r="J233" s="44">
        <f>J234+J237</f>
        <v>0</v>
      </c>
      <c r="K233" s="44">
        <f t="shared" si="21"/>
        <v>72110</v>
      </c>
      <c r="M233" s="44">
        <f>M234+M237</f>
        <v>269200</v>
      </c>
      <c r="N233" s="44">
        <f>N234+N237</f>
        <v>0</v>
      </c>
      <c r="O233" s="44">
        <f t="shared" si="22"/>
        <v>269200</v>
      </c>
      <c r="Q233" s="44">
        <f t="shared" si="24"/>
        <v>341310</v>
      </c>
      <c r="R233" s="44">
        <f t="shared" si="24"/>
        <v>0</v>
      </c>
      <c r="S233" s="44">
        <f t="shared" si="24"/>
        <v>341310</v>
      </c>
    </row>
    <row r="234" spans="2:19" x14ac:dyDescent="0.2">
      <c r="B234" s="73">
        <f t="shared" si="23"/>
        <v>17</v>
      </c>
      <c r="C234" s="13"/>
      <c r="D234" s="13"/>
      <c r="E234" s="13"/>
      <c r="F234" s="50" t="s">
        <v>75</v>
      </c>
      <c r="G234" s="13">
        <v>630</v>
      </c>
      <c r="H234" s="13" t="s">
        <v>129</v>
      </c>
      <c r="I234" s="47">
        <f>I236+I235</f>
        <v>72110</v>
      </c>
      <c r="J234" s="47">
        <f>J236+J235</f>
        <v>0</v>
      </c>
      <c r="K234" s="47">
        <f t="shared" si="21"/>
        <v>72110</v>
      </c>
      <c r="M234" s="47">
        <f>M236+M235</f>
        <v>0</v>
      </c>
      <c r="N234" s="47">
        <f>N236+N235</f>
        <v>0</v>
      </c>
      <c r="O234" s="47">
        <f t="shared" si="22"/>
        <v>0</v>
      </c>
      <c r="Q234" s="47">
        <f t="shared" si="24"/>
        <v>72110</v>
      </c>
      <c r="R234" s="47">
        <f t="shared" si="24"/>
        <v>0</v>
      </c>
      <c r="S234" s="47">
        <f t="shared" si="24"/>
        <v>72110</v>
      </c>
    </row>
    <row r="235" spans="2:19" x14ac:dyDescent="0.2">
      <c r="B235" s="73">
        <f t="shared" si="23"/>
        <v>18</v>
      </c>
      <c r="C235" s="4"/>
      <c r="D235" s="4"/>
      <c r="E235" s="4"/>
      <c r="F235" s="51" t="s">
        <v>75</v>
      </c>
      <c r="G235" s="4">
        <v>636</v>
      </c>
      <c r="H235" s="4" t="s">
        <v>134</v>
      </c>
      <c r="I235" s="24">
        <v>62250</v>
      </c>
      <c r="J235" s="24"/>
      <c r="K235" s="24">
        <f t="shared" si="21"/>
        <v>62250</v>
      </c>
      <c r="M235" s="24"/>
      <c r="N235" s="24"/>
      <c r="O235" s="24">
        <f t="shared" si="22"/>
        <v>0</v>
      </c>
      <c r="Q235" s="24">
        <f t="shared" si="24"/>
        <v>62250</v>
      </c>
      <c r="R235" s="24">
        <f t="shared" si="24"/>
        <v>0</v>
      </c>
      <c r="S235" s="24">
        <f t="shared" si="24"/>
        <v>62250</v>
      </c>
    </row>
    <row r="236" spans="2:19" x14ac:dyDescent="0.2">
      <c r="B236" s="73">
        <f t="shared" si="23"/>
        <v>19</v>
      </c>
      <c r="C236" s="4"/>
      <c r="D236" s="4"/>
      <c r="E236" s="4"/>
      <c r="F236" s="51" t="s">
        <v>75</v>
      </c>
      <c r="G236" s="4">
        <v>637</v>
      </c>
      <c r="H236" s="4" t="s">
        <v>130</v>
      </c>
      <c r="I236" s="24">
        <v>9860</v>
      </c>
      <c r="J236" s="24"/>
      <c r="K236" s="24">
        <f t="shared" si="21"/>
        <v>9860</v>
      </c>
      <c r="M236" s="24"/>
      <c r="N236" s="24"/>
      <c r="O236" s="24">
        <f t="shared" si="22"/>
        <v>0</v>
      </c>
      <c r="Q236" s="24">
        <f t="shared" si="24"/>
        <v>9860</v>
      </c>
      <c r="R236" s="24">
        <f t="shared" si="24"/>
        <v>0</v>
      </c>
      <c r="S236" s="24">
        <f t="shared" si="24"/>
        <v>9860</v>
      </c>
    </row>
    <row r="237" spans="2:19" x14ac:dyDescent="0.2">
      <c r="B237" s="73">
        <f t="shared" si="23"/>
        <v>20</v>
      </c>
      <c r="C237" s="13"/>
      <c r="D237" s="13"/>
      <c r="E237" s="13"/>
      <c r="F237" s="50" t="s">
        <v>75</v>
      </c>
      <c r="G237" s="13">
        <v>710</v>
      </c>
      <c r="H237" s="13" t="s">
        <v>185</v>
      </c>
      <c r="I237" s="47">
        <f>I238</f>
        <v>0</v>
      </c>
      <c r="J237" s="47">
        <f>J238</f>
        <v>0</v>
      </c>
      <c r="K237" s="47">
        <f t="shared" si="21"/>
        <v>0</v>
      </c>
      <c r="M237" s="47">
        <f>M238</f>
        <v>269200</v>
      </c>
      <c r="N237" s="47">
        <f>N238</f>
        <v>0</v>
      </c>
      <c r="O237" s="47">
        <f t="shared" si="22"/>
        <v>269200</v>
      </c>
      <c r="Q237" s="47">
        <f t="shared" si="24"/>
        <v>269200</v>
      </c>
      <c r="R237" s="47">
        <f t="shared" si="24"/>
        <v>0</v>
      </c>
      <c r="S237" s="47">
        <f t="shared" si="24"/>
        <v>269200</v>
      </c>
    </row>
    <row r="238" spans="2:19" x14ac:dyDescent="0.2">
      <c r="B238" s="73">
        <f t="shared" si="23"/>
        <v>21</v>
      </c>
      <c r="C238" s="4"/>
      <c r="D238" s="4"/>
      <c r="E238" s="4"/>
      <c r="F238" s="83" t="s">
        <v>75</v>
      </c>
      <c r="G238" s="84">
        <v>711</v>
      </c>
      <c r="H238" s="84" t="s">
        <v>224</v>
      </c>
      <c r="I238" s="85"/>
      <c r="J238" s="85"/>
      <c r="K238" s="85">
        <f t="shared" si="21"/>
        <v>0</v>
      </c>
      <c r="M238" s="85">
        <f>275000-100-2700+5000-8000</f>
        <v>269200</v>
      </c>
      <c r="N238" s="85"/>
      <c r="O238" s="85">
        <f t="shared" si="22"/>
        <v>269200</v>
      </c>
      <c r="Q238" s="85">
        <f t="shared" si="24"/>
        <v>269200</v>
      </c>
      <c r="R238" s="85">
        <f t="shared" si="24"/>
        <v>0</v>
      </c>
      <c r="S238" s="85">
        <f t="shared" si="24"/>
        <v>269200</v>
      </c>
    </row>
    <row r="239" spans="2:19" ht="15" x14ac:dyDescent="0.2">
      <c r="B239" s="73">
        <f t="shared" si="23"/>
        <v>22</v>
      </c>
      <c r="C239" s="9">
        <v>3</v>
      </c>
      <c r="D239" s="200" t="s">
        <v>156</v>
      </c>
      <c r="E239" s="193"/>
      <c r="F239" s="193"/>
      <c r="G239" s="193"/>
      <c r="H239" s="194"/>
      <c r="I239" s="43">
        <f>I240</f>
        <v>7100</v>
      </c>
      <c r="J239" s="43">
        <f>J240</f>
        <v>0</v>
      </c>
      <c r="K239" s="43">
        <f t="shared" si="21"/>
        <v>7100</v>
      </c>
      <c r="M239" s="43">
        <f>M240</f>
        <v>0</v>
      </c>
      <c r="N239" s="43">
        <f>N240</f>
        <v>0</v>
      </c>
      <c r="O239" s="43">
        <f t="shared" si="22"/>
        <v>0</v>
      </c>
      <c r="Q239" s="43">
        <f t="shared" si="24"/>
        <v>7100</v>
      </c>
      <c r="R239" s="43">
        <f t="shared" si="24"/>
        <v>0</v>
      </c>
      <c r="S239" s="43">
        <f t="shared" si="24"/>
        <v>7100</v>
      </c>
    </row>
    <row r="240" spans="2:19" x14ac:dyDescent="0.2">
      <c r="B240" s="73">
        <f t="shared" si="23"/>
        <v>23</v>
      </c>
      <c r="C240" s="13"/>
      <c r="D240" s="13"/>
      <c r="E240" s="13"/>
      <c r="F240" s="50" t="s">
        <v>75</v>
      </c>
      <c r="G240" s="13">
        <v>630</v>
      </c>
      <c r="H240" s="13" t="s">
        <v>129</v>
      </c>
      <c r="I240" s="47">
        <f>I242+I241</f>
        <v>7100</v>
      </c>
      <c r="J240" s="47">
        <f>J242+J241</f>
        <v>0</v>
      </c>
      <c r="K240" s="47">
        <f t="shared" si="21"/>
        <v>7100</v>
      </c>
      <c r="M240" s="47">
        <f>M242+M241</f>
        <v>0</v>
      </c>
      <c r="N240" s="47">
        <f>N242+N241</f>
        <v>0</v>
      </c>
      <c r="O240" s="47">
        <f t="shared" si="22"/>
        <v>0</v>
      </c>
      <c r="Q240" s="47">
        <f t="shared" si="24"/>
        <v>7100</v>
      </c>
      <c r="R240" s="47">
        <f t="shared" si="24"/>
        <v>0</v>
      </c>
      <c r="S240" s="47">
        <f t="shared" si="24"/>
        <v>7100</v>
      </c>
    </row>
    <row r="241" spans="2:19" x14ac:dyDescent="0.2">
      <c r="B241" s="73">
        <f t="shared" si="23"/>
        <v>24</v>
      </c>
      <c r="C241" s="4"/>
      <c r="D241" s="4"/>
      <c r="E241" s="4"/>
      <c r="F241" s="51" t="s">
        <v>75</v>
      </c>
      <c r="G241" s="4">
        <v>633</v>
      </c>
      <c r="H241" s="4" t="s">
        <v>133</v>
      </c>
      <c r="I241" s="24">
        <v>500</v>
      </c>
      <c r="J241" s="24"/>
      <c r="K241" s="24">
        <f t="shared" si="21"/>
        <v>500</v>
      </c>
      <c r="M241" s="24"/>
      <c r="N241" s="24"/>
      <c r="O241" s="24">
        <f t="shared" si="22"/>
        <v>0</v>
      </c>
      <c r="Q241" s="24">
        <f t="shared" si="24"/>
        <v>500</v>
      </c>
      <c r="R241" s="24">
        <f t="shared" si="24"/>
        <v>0</v>
      </c>
      <c r="S241" s="24">
        <f t="shared" si="24"/>
        <v>500</v>
      </c>
    </row>
    <row r="242" spans="2:19" ht="12.75" customHeight="1" x14ac:dyDescent="0.2">
      <c r="B242" s="73">
        <f t="shared" si="23"/>
        <v>25</v>
      </c>
      <c r="C242" s="4"/>
      <c r="D242" s="4"/>
      <c r="E242" s="4"/>
      <c r="F242" s="51" t="s">
        <v>75</v>
      </c>
      <c r="G242" s="4">
        <v>637</v>
      </c>
      <c r="H242" s="4" t="s">
        <v>130</v>
      </c>
      <c r="I242" s="24">
        <v>6600</v>
      </c>
      <c r="J242" s="24"/>
      <c r="K242" s="24">
        <f t="shared" si="21"/>
        <v>6600</v>
      </c>
      <c r="M242" s="24"/>
      <c r="N242" s="24"/>
      <c r="O242" s="24">
        <f t="shared" si="22"/>
        <v>0</v>
      </c>
      <c r="Q242" s="24">
        <f t="shared" si="24"/>
        <v>6600</v>
      </c>
      <c r="R242" s="24">
        <f t="shared" si="24"/>
        <v>0</v>
      </c>
      <c r="S242" s="24">
        <f t="shared" si="24"/>
        <v>6600</v>
      </c>
    </row>
    <row r="243" spans="2:19" ht="15.75" customHeight="1" x14ac:dyDescent="0.2">
      <c r="B243" s="73">
        <f t="shared" si="23"/>
        <v>26</v>
      </c>
      <c r="C243" s="9">
        <v>4</v>
      </c>
      <c r="D243" s="200" t="s">
        <v>204</v>
      </c>
      <c r="E243" s="193"/>
      <c r="F243" s="193"/>
      <c r="G243" s="193"/>
      <c r="H243" s="194"/>
      <c r="I243" s="43">
        <f>I244+I248+I252</f>
        <v>282910</v>
      </c>
      <c r="J243" s="43">
        <f>J244+J248+J252</f>
        <v>-3000</v>
      </c>
      <c r="K243" s="43">
        <f t="shared" si="21"/>
        <v>279910</v>
      </c>
      <c r="M243" s="43">
        <f>M244+M248+M252</f>
        <v>137810</v>
      </c>
      <c r="N243" s="43">
        <f>N244+N248+N252</f>
        <v>0</v>
      </c>
      <c r="O243" s="43">
        <f t="shared" si="22"/>
        <v>137810</v>
      </c>
      <c r="Q243" s="43">
        <f t="shared" si="24"/>
        <v>420720</v>
      </c>
      <c r="R243" s="43">
        <f t="shared" si="24"/>
        <v>-3000</v>
      </c>
      <c r="S243" s="43">
        <f t="shared" si="24"/>
        <v>417720</v>
      </c>
    </row>
    <row r="244" spans="2:19" x14ac:dyDescent="0.2">
      <c r="B244" s="73">
        <f t="shared" si="23"/>
        <v>27</v>
      </c>
      <c r="C244" s="13"/>
      <c r="D244" s="13"/>
      <c r="E244" s="13"/>
      <c r="F244" s="50" t="s">
        <v>75</v>
      </c>
      <c r="G244" s="13">
        <v>630</v>
      </c>
      <c r="H244" s="13" t="s">
        <v>129</v>
      </c>
      <c r="I244" s="47">
        <f>I246+I245+I247</f>
        <v>29570</v>
      </c>
      <c r="J244" s="47">
        <f>J246+J245+J247</f>
        <v>0</v>
      </c>
      <c r="K244" s="47">
        <f t="shared" si="21"/>
        <v>29570</v>
      </c>
      <c r="M244" s="47">
        <f>M246+M245+M247</f>
        <v>0</v>
      </c>
      <c r="N244" s="47">
        <f>N246+N245+N247</f>
        <v>0</v>
      </c>
      <c r="O244" s="47">
        <f t="shared" si="22"/>
        <v>0</v>
      </c>
      <c r="Q244" s="47">
        <f t="shared" si="24"/>
        <v>29570</v>
      </c>
      <c r="R244" s="47">
        <f t="shared" si="24"/>
        <v>0</v>
      </c>
      <c r="S244" s="47">
        <f t="shared" si="24"/>
        <v>29570</v>
      </c>
    </row>
    <row r="245" spans="2:19" x14ac:dyDescent="0.2">
      <c r="B245" s="73">
        <f t="shared" si="23"/>
        <v>28</v>
      </c>
      <c r="C245" s="4"/>
      <c r="D245" s="4"/>
      <c r="E245" s="4"/>
      <c r="F245" s="51" t="s">
        <v>75</v>
      </c>
      <c r="G245" s="4">
        <v>635</v>
      </c>
      <c r="H245" s="4" t="s">
        <v>139</v>
      </c>
      <c r="I245" s="24">
        <v>12000</v>
      </c>
      <c r="J245" s="24"/>
      <c r="K245" s="24">
        <f t="shared" si="21"/>
        <v>12000</v>
      </c>
      <c r="M245" s="24"/>
      <c r="N245" s="24"/>
      <c r="O245" s="24">
        <f t="shared" si="22"/>
        <v>0</v>
      </c>
      <c r="Q245" s="24">
        <f t="shared" si="24"/>
        <v>12000</v>
      </c>
      <c r="R245" s="24">
        <f t="shared" si="24"/>
        <v>0</v>
      </c>
      <c r="S245" s="24">
        <f t="shared" si="24"/>
        <v>12000</v>
      </c>
    </row>
    <row r="246" spans="2:19" ht="16.5" customHeight="1" x14ac:dyDescent="0.2">
      <c r="B246" s="73">
        <f t="shared" si="23"/>
        <v>29</v>
      </c>
      <c r="C246" s="4"/>
      <c r="D246" s="4"/>
      <c r="E246" s="4"/>
      <c r="F246" s="51" t="s">
        <v>75</v>
      </c>
      <c r="G246" s="4">
        <v>637</v>
      </c>
      <c r="H246" s="4" t="s">
        <v>130</v>
      </c>
      <c r="I246" s="24">
        <v>2570</v>
      </c>
      <c r="J246" s="24"/>
      <c r="K246" s="24">
        <f t="shared" si="21"/>
        <v>2570</v>
      </c>
      <c r="M246" s="24"/>
      <c r="N246" s="24"/>
      <c r="O246" s="24">
        <f t="shared" si="22"/>
        <v>0</v>
      </c>
      <c r="Q246" s="24">
        <f t="shared" si="24"/>
        <v>2570</v>
      </c>
      <c r="R246" s="24">
        <f t="shared" si="24"/>
        <v>0</v>
      </c>
      <c r="S246" s="24">
        <f t="shared" si="24"/>
        <v>2570</v>
      </c>
    </row>
    <row r="247" spans="2:19" x14ac:dyDescent="0.2">
      <c r="B247" s="73">
        <f t="shared" si="23"/>
        <v>30</v>
      </c>
      <c r="C247" s="4"/>
      <c r="D247" s="4"/>
      <c r="E247" s="4"/>
      <c r="F247" s="51" t="s">
        <v>75</v>
      </c>
      <c r="G247" s="4">
        <v>630</v>
      </c>
      <c r="H247" s="4" t="s">
        <v>431</v>
      </c>
      <c r="I247" s="24">
        <v>15000</v>
      </c>
      <c r="J247" s="24"/>
      <c r="K247" s="24">
        <f t="shared" si="21"/>
        <v>15000</v>
      </c>
      <c r="M247" s="24"/>
      <c r="N247" s="24"/>
      <c r="O247" s="24">
        <f t="shared" si="22"/>
        <v>0</v>
      </c>
      <c r="Q247" s="24">
        <f t="shared" si="24"/>
        <v>15000</v>
      </c>
      <c r="R247" s="24">
        <f t="shared" si="24"/>
        <v>0</v>
      </c>
      <c r="S247" s="24">
        <f t="shared" si="24"/>
        <v>15000</v>
      </c>
    </row>
    <row r="248" spans="2:19" x14ac:dyDescent="0.2">
      <c r="B248" s="73">
        <f t="shared" si="23"/>
        <v>31</v>
      </c>
      <c r="C248" s="13"/>
      <c r="D248" s="13"/>
      <c r="E248" s="13"/>
      <c r="F248" s="50" t="s">
        <v>75</v>
      </c>
      <c r="G248" s="13">
        <v>710</v>
      </c>
      <c r="H248" s="13" t="s">
        <v>185</v>
      </c>
      <c r="I248" s="47">
        <f>I249</f>
        <v>0</v>
      </c>
      <c r="J248" s="47">
        <f>J249</f>
        <v>0</v>
      </c>
      <c r="K248" s="47">
        <f t="shared" si="21"/>
        <v>0</v>
      </c>
      <c r="M248" s="47">
        <f>M249</f>
        <v>137810</v>
      </c>
      <c r="N248" s="47">
        <f>N249</f>
        <v>0</v>
      </c>
      <c r="O248" s="47">
        <f t="shared" si="22"/>
        <v>137810</v>
      </c>
      <c r="Q248" s="47">
        <f t="shared" si="24"/>
        <v>137810</v>
      </c>
      <c r="R248" s="47">
        <f t="shared" si="24"/>
        <v>0</v>
      </c>
      <c r="S248" s="47">
        <f t="shared" si="24"/>
        <v>137810</v>
      </c>
    </row>
    <row r="249" spans="2:19" x14ac:dyDescent="0.2">
      <c r="B249" s="73">
        <f t="shared" si="23"/>
        <v>32</v>
      </c>
      <c r="C249" s="4"/>
      <c r="D249" s="4"/>
      <c r="E249" s="4"/>
      <c r="F249" s="83" t="s">
        <v>75</v>
      </c>
      <c r="G249" s="84">
        <v>717</v>
      </c>
      <c r="H249" s="84" t="s">
        <v>195</v>
      </c>
      <c r="I249" s="85"/>
      <c r="J249" s="85"/>
      <c r="K249" s="85">
        <f t="shared" si="21"/>
        <v>0</v>
      </c>
      <c r="M249" s="85">
        <f>SUM(M250:M251)</f>
        <v>137810</v>
      </c>
      <c r="N249" s="85">
        <f>SUM(N250:N251)</f>
        <v>0</v>
      </c>
      <c r="O249" s="85">
        <f t="shared" si="22"/>
        <v>137810</v>
      </c>
      <c r="Q249" s="85">
        <f t="shared" si="24"/>
        <v>137810</v>
      </c>
      <c r="R249" s="85">
        <f t="shared" si="24"/>
        <v>0</v>
      </c>
      <c r="S249" s="85">
        <f t="shared" si="24"/>
        <v>137810</v>
      </c>
    </row>
    <row r="250" spans="2:19" x14ac:dyDescent="0.2">
      <c r="B250" s="73">
        <f t="shared" si="23"/>
        <v>33</v>
      </c>
      <c r="C250" s="4"/>
      <c r="D250" s="4"/>
      <c r="E250" s="4"/>
      <c r="F250" s="51"/>
      <c r="G250" s="4"/>
      <c r="H250" s="4" t="s">
        <v>455</v>
      </c>
      <c r="I250" s="24"/>
      <c r="J250" s="24"/>
      <c r="K250" s="24">
        <f t="shared" ref="K250:K281" si="25">I250+J250</f>
        <v>0</v>
      </c>
      <c r="M250" s="24">
        <v>112810</v>
      </c>
      <c r="N250" s="24"/>
      <c r="O250" s="24">
        <f t="shared" si="22"/>
        <v>112810</v>
      </c>
      <c r="Q250" s="24">
        <f t="shared" si="24"/>
        <v>112810</v>
      </c>
      <c r="R250" s="24">
        <f t="shared" si="24"/>
        <v>0</v>
      </c>
      <c r="S250" s="24">
        <f t="shared" si="24"/>
        <v>112810</v>
      </c>
    </row>
    <row r="251" spans="2:19" x14ac:dyDescent="0.2">
      <c r="B251" s="73">
        <f t="shared" si="23"/>
        <v>34</v>
      </c>
      <c r="C251" s="4"/>
      <c r="D251" s="4"/>
      <c r="E251" s="4"/>
      <c r="F251" s="51"/>
      <c r="G251" s="4"/>
      <c r="H251" s="4" t="s">
        <v>467</v>
      </c>
      <c r="I251" s="24"/>
      <c r="J251" s="24"/>
      <c r="K251" s="24">
        <f t="shared" si="25"/>
        <v>0</v>
      </c>
      <c r="M251" s="24">
        <v>25000</v>
      </c>
      <c r="N251" s="24"/>
      <c r="O251" s="24">
        <f t="shared" si="22"/>
        <v>25000</v>
      </c>
      <c r="Q251" s="24">
        <f t="shared" si="24"/>
        <v>25000</v>
      </c>
      <c r="R251" s="24">
        <f t="shared" si="24"/>
        <v>0</v>
      </c>
      <c r="S251" s="24">
        <f t="shared" si="24"/>
        <v>25000</v>
      </c>
    </row>
    <row r="252" spans="2:19" ht="15" x14ac:dyDescent="0.25">
      <c r="B252" s="73">
        <f t="shared" si="23"/>
        <v>35</v>
      </c>
      <c r="C252" s="16"/>
      <c r="D252" s="16"/>
      <c r="E252" s="16">
        <v>2</v>
      </c>
      <c r="F252" s="48"/>
      <c r="G252" s="16"/>
      <c r="H252" s="112" t="s">
        <v>258</v>
      </c>
      <c r="I252" s="45">
        <f>I253+I254+I255+I262</f>
        <v>253340</v>
      </c>
      <c r="J252" s="45">
        <f>J253+J254+J255+J262</f>
        <v>-3000</v>
      </c>
      <c r="K252" s="45">
        <f t="shared" si="25"/>
        <v>250340</v>
      </c>
      <c r="M252" s="45">
        <v>0</v>
      </c>
      <c r="N252" s="45">
        <v>0</v>
      </c>
      <c r="O252" s="45">
        <f t="shared" si="22"/>
        <v>0</v>
      </c>
      <c r="Q252" s="45">
        <f t="shared" si="24"/>
        <v>253340</v>
      </c>
      <c r="R252" s="45">
        <f t="shared" si="24"/>
        <v>-3000</v>
      </c>
      <c r="S252" s="45">
        <f t="shared" si="24"/>
        <v>250340</v>
      </c>
    </row>
    <row r="253" spans="2:19" x14ac:dyDescent="0.2">
      <c r="B253" s="73">
        <f t="shared" si="23"/>
        <v>36</v>
      </c>
      <c r="C253" s="13"/>
      <c r="D253" s="13"/>
      <c r="E253" s="13"/>
      <c r="F253" s="50" t="s">
        <v>160</v>
      </c>
      <c r="G253" s="13">
        <v>610</v>
      </c>
      <c r="H253" s="13" t="s">
        <v>137</v>
      </c>
      <c r="I253" s="47">
        <v>63900</v>
      </c>
      <c r="J253" s="47"/>
      <c r="K253" s="47">
        <f t="shared" si="25"/>
        <v>63900</v>
      </c>
      <c r="M253" s="47"/>
      <c r="N253" s="47"/>
      <c r="O253" s="47">
        <f t="shared" ref="O253:O262" si="26">M253+N253</f>
        <v>0</v>
      </c>
      <c r="Q253" s="47">
        <f t="shared" si="24"/>
        <v>63900</v>
      </c>
      <c r="R253" s="47">
        <f t="shared" si="24"/>
        <v>0</v>
      </c>
      <c r="S253" s="47">
        <f t="shared" si="24"/>
        <v>63900</v>
      </c>
    </row>
    <row r="254" spans="2:19" x14ac:dyDescent="0.2">
      <c r="B254" s="73">
        <f t="shared" si="23"/>
        <v>37</v>
      </c>
      <c r="C254" s="13"/>
      <c r="D254" s="13"/>
      <c r="E254" s="13"/>
      <c r="F254" s="50" t="s">
        <v>160</v>
      </c>
      <c r="G254" s="13">
        <v>620</v>
      </c>
      <c r="H254" s="13" t="s">
        <v>132</v>
      </c>
      <c r="I254" s="47">
        <v>24000</v>
      </c>
      <c r="J254" s="47"/>
      <c r="K254" s="47">
        <f t="shared" si="25"/>
        <v>24000</v>
      </c>
      <c r="M254" s="47"/>
      <c r="N254" s="47"/>
      <c r="O254" s="47">
        <f t="shared" si="26"/>
        <v>0</v>
      </c>
      <c r="Q254" s="47">
        <f t="shared" si="24"/>
        <v>24000</v>
      </c>
      <c r="R254" s="47">
        <f t="shared" si="24"/>
        <v>0</v>
      </c>
      <c r="S254" s="47">
        <f t="shared" si="24"/>
        <v>24000</v>
      </c>
    </row>
    <row r="255" spans="2:19" x14ac:dyDescent="0.2">
      <c r="B255" s="73">
        <f t="shared" si="23"/>
        <v>38</v>
      </c>
      <c r="C255" s="13"/>
      <c r="D255" s="13"/>
      <c r="E255" s="13"/>
      <c r="F255" s="50" t="s">
        <v>160</v>
      </c>
      <c r="G255" s="13">
        <v>630</v>
      </c>
      <c r="H255" s="13" t="s">
        <v>129</v>
      </c>
      <c r="I255" s="47">
        <f>I261+I260+I259+I258+I257+I256</f>
        <v>163240</v>
      </c>
      <c r="J255" s="47">
        <f>J261+J260+J259+J258+J257+J256</f>
        <v>-3000</v>
      </c>
      <c r="K255" s="47">
        <f t="shared" si="25"/>
        <v>160240</v>
      </c>
      <c r="M255" s="47">
        <f>M261+M260+M259+M258+M257+M256</f>
        <v>0</v>
      </c>
      <c r="N255" s="47">
        <f>N261+N260+N259+N258+N257+N256</f>
        <v>0</v>
      </c>
      <c r="O255" s="47">
        <f t="shared" si="26"/>
        <v>0</v>
      </c>
      <c r="Q255" s="47">
        <f t="shared" si="24"/>
        <v>163240</v>
      </c>
      <c r="R255" s="47">
        <f t="shared" si="24"/>
        <v>-3000</v>
      </c>
      <c r="S255" s="47">
        <f t="shared" si="24"/>
        <v>160240</v>
      </c>
    </row>
    <row r="256" spans="2:19" x14ac:dyDescent="0.2">
      <c r="B256" s="73">
        <f t="shared" si="23"/>
        <v>39</v>
      </c>
      <c r="C256" s="4"/>
      <c r="D256" s="4"/>
      <c r="E256" s="4"/>
      <c r="F256" s="51" t="s">
        <v>160</v>
      </c>
      <c r="G256" s="4">
        <v>632</v>
      </c>
      <c r="H256" s="4" t="s">
        <v>140</v>
      </c>
      <c r="I256" s="24">
        <v>90000</v>
      </c>
      <c r="J256" s="24"/>
      <c r="K256" s="24">
        <f t="shared" si="25"/>
        <v>90000</v>
      </c>
      <c r="M256" s="24"/>
      <c r="N256" s="24"/>
      <c r="O256" s="24">
        <f t="shared" si="26"/>
        <v>0</v>
      </c>
      <c r="Q256" s="24">
        <f t="shared" si="24"/>
        <v>90000</v>
      </c>
      <c r="R256" s="24">
        <f t="shared" si="24"/>
        <v>0</v>
      </c>
      <c r="S256" s="24">
        <f t="shared" si="24"/>
        <v>90000</v>
      </c>
    </row>
    <row r="257" spans="1:19" x14ac:dyDescent="0.2">
      <c r="B257" s="73">
        <f t="shared" si="23"/>
        <v>40</v>
      </c>
      <c r="C257" s="4"/>
      <c r="D257" s="4"/>
      <c r="E257" s="4"/>
      <c r="F257" s="51" t="s">
        <v>160</v>
      </c>
      <c r="G257" s="4">
        <v>633</v>
      </c>
      <c r="H257" s="4" t="s">
        <v>133</v>
      </c>
      <c r="I257" s="24">
        <v>5250</v>
      </c>
      <c r="J257" s="24"/>
      <c r="K257" s="24">
        <f t="shared" si="25"/>
        <v>5250</v>
      </c>
      <c r="M257" s="24"/>
      <c r="N257" s="24"/>
      <c r="O257" s="24">
        <f t="shared" si="26"/>
        <v>0</v>
      </c>
      <c r="Q257" s="24">
        <f t="shared" si="24"/>
        <v>5250</v>
      </c>
      <c r="R257" s="24">
        <f t="shared" si="24"/>
        <v>0</v>
      </c>
      <c r="S257" s="24">
        <f t="shared" si="24"/>
        <v>5250</v>
      </c>
    </row>
    <row r="258" spans="1:19" x14ac:dyDescent="0.2">
      <c r="B258" s="73">
        <f t="shared" si="23"/>
        <v>41</v>
      </c>
      <c r="C258" s="4"/>
      <c r="D258" s="4"/>
      <c r="E258" s="4"/>
      <c r="F258" s="51" t="s">
        <v>160</v>
      </c>
      <c r="G258" s="4">
        <v>634</v>
      </c>
      <c r="H258" s="4" t="s">
        <v>138</v>
      </c>
      <c r="I258" s="24">
        <v>4200</v>
      </c>
      <c r="J258" s="24"/>
      <c r="K258" s="24">
        <f t="shared" si="25"/>
        <v>4200</v>
      </c>
      <c r="M258" s="24"/>
      <c r="N258" s="24"/>
      <c r="O258" s="24">
        <f t="shared" si="26"/>
        <v>0</v>
      </c>
      <c r="Q258" s="24">
        <f t="shared" si="24"/>
        <v>4200</v>
      </c>
      <c r="R258" s="24">
        <f t="shared" si="24"/>
        <v>0</v>
      </c>
      <c r="S258" s="24">
        <f t="shared" si="24"/>
        <v>4200</v>
      </c>
    </row>
    <row r="259" spans="1:19" x14ac:dyDescent="0.2">
      <c r="B259" s="73">
        <f t="shared" si="23"/>
        <v>42</v>
      </c>
      <c r="C259" s="4"/>
      <c r="D259" s="4"/>
      <c r="E259" s="4"/>
      <c r="F259" s="51" t="s">
        <v>160</v>
      </c>
      <c r="G259" s="4">
        <v>635</v>
      </c>
      <c r="H259" s="4" t="s">
        <v>139</v>
      </c>
      <c r="I259" s="24">
        <f>38000+8000</f>
        <v>46000</v>
      </c>
      <c r="J259" s="24"/>
      <c r="K259" s="24">
        <f t="shared" si="25"/>
        <v>46000</v>
      </c>
      <c r="M259" s="24"/>
      <c r="N259" s="24"/>
      <c r="O259" s="24">
        <f t="shared" si="26"/>
        <v>0</v>
      </c>
      <c r="Q259" s="24">
        <f t="shared" si="24"/>
        <v>46000</v>
      </c>
      <c r="R259" s="24">
        <f t="shared" si="24"/>
        <v>0</v>
      </c>
      <c r="S259" s="24">
        <f t="shared" si="24"/>
        <v>46000</v>
      </c>
    </row>
    <row r="260" spans="1:19" x14ac:dyDescent="0.2">
      <c r="B260" s="73">
        <f t="shared" si="23"/>
        <v>43</v>
      </c>
      <c r="C260" s="4"/>
      <c r="D260" s="4"/>
      <c r="E260" s="4"/>
      <c r="F260" s="51" t="s">
        <v>160</v>
      </c>
      <c r="G260" s="4">
        <v>636</v>
      </c>
      <c r="H260" s="4" t="s">
        <v>134</v>
      </c>
      <c r="I260" s="24">
        <v>50</v>
      </c>
      <c r="J260" s="24"/>
      <c r="K260" s="24">
        <f t="shared" si="25"/>
        <v>50</v>
      </c>
      <c r="M260" s="24"/>
      <c r="N260" s="24"/>
      <c r="O260" s="24">
        <f t="shared" si="26"/>
        <v>0</v>
      </c>
      <c r="Q260" s="24">
        <f t="shared" si="24"/>
        <v>50</v>
      </c>
      <c r="R260" s="24">
        <f t="shared" si="24"/>
        <v>0</v>
      </c>
      <c r="S260" s="24">
        <f t="shared" si="24"/>
        <v>50</v>
      </c>
    </row>
    <row r="261" spans="1:19" x14ac:dyDescent="0.2">
      <c r="B261" s="73">
        <f t="shared" si="23"/>
        <v>44</v>
      </c>
      <c r="C261" s="4"/>
      <c r="D261" s="4"/>
      <c r="E261" s="4"/>
      <c r="F261" s="51" t="s">
        <v>160</v>
      </c>
      <c r="G261" s="4">
        <v>637</v>
      </c>
      <c r="H261" s="4" t="s">
        <v>130</v>
      </c>
      <c r="I261" s="24">
        <f>17050+690</f>
        <v>17740</v>
      </c>
      <c r="J261" s="24">
        <v>-3000</v>
      </c>
      <c r="K261" s="24">
        <f t="shared" si="25"/>
        <v>14740</v>
      </c>
      <c r="M261" s="24"/>
      <c r="N261" s="24"/>
      <c r="O261" s="24">
        <f t="shared" si="26"/>
        <v>0</v>
      </c>
      <c r="Q261" s="24">
        <f t="shared" si="24"/>
        <v>17740</v>
      </c>
      <c r="R261" s="24">
        <f t="shared" si="24"/>
        <v>-3000</v>
      </c>
      <c r="S261" s="24">
        <f t="shared" si="24"/>
        <v>14740</v>
      </c>
    </row>
    <row r="262" spans="1:19" x14ac:dyDescent="0.2">
      <c r="B262" s="73">
        <f t="shared" si="23"/>
        <v>45</v>
      </c>
      <c r="C262" s="13"/>
      <c r="D262" s="13"/>
      <c r="E262" s="13"/>
      <c r="F262" s="50" t="s">
        <v>160</v>
      </c>
      <c r="G262" s="13">
        <v>640</v>
      </c>
      <c r="H262" s="13" t="s">
        <v>136</v>
      </c>
      <c r="I262" s="47">
        <v>2200</v>
      </c>
      <c r="J262" s="47"/>
      <c r="K262" s="47">
        <f t="shared" si="25"/>
        <v>2200</v>
      </c>
      <c r="M262" s="47"/>
      <c r="N262" s="47"/>
      <c r="O262" s="47">
        <f t="shared" si="26"/>
        <v>0</v>
      </c>
      <c r="Q262" s="47">
        <f t="shared" si="24"/>
        <v>2200</v>
      </c>
      <c r="R262" s="47">
        <f t="shared" si="24"/>
        <v>0</v>
      </c>
      <c r="S262" s="47">
        <f t="shared" si="24"/>
        <v>2200</v>
      </c>
    </row>
    <row r="263" spans="1:19" ht="15" x14ac:dyDescent="0.2">
      <c r="B263" s="73">
        <f t="shared" si="23"/>
        <v>46</v>
      </c>
      <c r="C263" s="9">
        <v>5</v>
      </c>
      <c r="D263" s="200" t="s">
        <v>159</v>
      </c>
      <c r="E263" s="193"/>
      <c r="F263" s="193"/>
      <c r="G263" s="193"/>
      <c r="H263" s="194"/>
      <c r="I263" s="43">
        <f>I264+I265+I266+I271+I272+I274+I275</f>
        <v>3224920</v>
      </c>
      <c r="J263" s="43">
        <f>J264+J265+J266+J271+J272+J274+J275</f>
        <v>0</v>
      </c>
      <c r="K263" s="43">
        <f t="shared" si="25"/>
        <v>3224920</v>
      </c>
      <c r="M263" s="43">
        <f>M264+M265+M266+M271+M272+M274+M275</f>
        <v>3310</v>
      </c>
      <c r="N263" s="43">
        <f>N264+N265+N266+N271+N272+N274+N275</f>
        <v>0</v>
      </c>
      <c r="O263" s="43">
        <f t="shared" ref="O263:O295" si="27">M263+N263</f>
        <v>3310</v>
      </c>
      <c r="Q263" s="43">
        <f t="shared" si="24"/>
        <v>3228230</v>
      </c>
      <c r="R263" s="43">
        <f t="shared" si="24"/>
        <v>0</v>
      </c>
      <c r="S263" s="43">
        <f t="shared" si="24"/>
        <v>3228230</v>
      </c>
    </row>
    <row r="264" spans="1:19" x14ac:dyDescent="0.2">
      <c r="B264" s="73">
        <f t="shared" si="23"/>
        <v>47</v>
      </c>
      <c r="C264" s="13"/>
      <c r="D264" s="13"/>
      <c r="E264" s="13"/>
      <c r="F264" s="50" t="s">
        <v>75</v>
      </c>
      <c r="G264" s="13">
        <v>610</v>
      </c>
      <c r="H264" s="13" t="s">
        <v>137</v>
      </c>
      <c r="I264" s="47">
        <v>1700000</v>
      </c>
      <c r="J264" s="47"/>
      <c r="K264" s="47">
        <f t="shared" si="25"/>
        <v>1700000</v>
      </c>
      <c r="M264" s="47"/>
      <c r="N264" s="47"/>
      <c r="O264" s="47">
        <f t="shared" si="27"/>
        <v>0</v>
      </c>
      <c r="Q264" s="47">
        <f t="shared" si="24"/>
        <v>1700000</v>
      </c>
      <c r="R264" s="47">
        <f t="shared" si="24"/>
        <v>0</v>
      </c>
      <c r="S264" s="47">
        <f t="shared" si="24"/>
        <v>1700000</v>
      </c>
    </row>
    <row r="265" spans="1:19" x14ac:dyDescent="0.2">
      <c r="B265" s="73">
        <f t="shared" si="23"/>
        <v>48</v>
      </c>
      <c r="C265" s="13"/>
      <c r="D265" s="13"/>
      <c r="E265" s="13"/>
      <c r="F265" s="50" t="s">
        <v>75</v>
      </c>
      <c r="G265" s="13">
        <v>620</v>
      </c>
      <c r="H265" s="13" t="s">
        <v>132</v>
      </c>
      <c r="I265" s="47">
        <v>679450</v>
      </c>
      <c r="J265" s="47"/>
      <c r="K265" s="47">
        <f t="shared" si="25"/>
        <v>679450</v>
      </c>
      <c r="M265" s="47"/>
      <c r="N265" s="47"/>
      <c r="O265" s="47">
        <f t="shared" si="27"/>
        <v>0</v>
      </c>
      <c r="Q265" s="47">
        <f t="shared" si="24"/>
        <v>679450</v>
      </c>
      <c r="R265" s="47">
        <f t="shared" si="24"/>
        <v>0</v>
      </c>
      <c r="S265" s="47">
        <f t="shared" si="24"/>
        <v>679450</v>
      </c>
    </row>
    <row r="266" spans="1:19" x14ac:dyDescent="0.2">
      <c r="B266" s="73">
        <f t="shared" si="23"/>
        <v>49</v>
      </c>
      <c r="C266" s="13"/>
      <c r="D266" s="13"/>
      <c r="E266" s="13"/>
      <c r="F266" s="50" t="s">
        <v>75</v>
      </c>
      <c r="G266" s="13">
        <v>630</v>
      </c>
      <c r="H266" s="13" t="s">
        <v>129</v>
      </c>
      <c r="I266" s="47">
        <f>SUM(I267:I270)</f>
        <v>460470</v>
      </c>
      <c r="J266" s="47">
        <f>SUM(J267:J270)</f>
        <v>0</v>
      </c>
      <c r="K266" s="47">
        <f t="shared" si="25"/>
        <v>460470</v>
      </c>
      <c r="M266" s="47">
        <f>SUM(M267:M270)</f>
        <v>0</v>
      </c>
      <c r="N266" s="47">
        <f>SUM(N267:N270)</f>
        <v>0</v>
      </c>
      <c r="O266" s="47">
        <f t="shared" si="27"/>
        <v>0</v>
      </c>
      <c r="Q266" s="47">
        <f t="shared" si="24"/>
        <v>460470</v>
      </c>
      <c r="R266" s="47">
        <f t="shared" si="24"/>
        <v>0</v>
      </c>
      <c r="S266" s="47">
        <f t="shared" si="24"/>
        <v>460470</v>
      </c>
    </row>
    <row r="267" spans="1:19" x14ac:dyDescent="0.2">
      <c r="B267" s="73">
        <f t="shared" si="23"/>
        <v>50</v>
      </c>
      <c r="C267" s="4"/>
      <c r="D267" s="4"/>
      <c r="E267" s="4"/>
      <c r="F267" s="51" t="s">
        <v>75</v>
      </c>
      <c r="G267" s="4">
        <v>632</v>
      </c>
      <c r="H267" s="4" t="s">
        <v>140</v>
      </c>
      <c r="I267" s="24">
        <f>161770</f>
        <v>161770</v>
      </c>
      <c r="J267" s="24"/>
      <c r="K267" s="24">
        <f t="shared" si="25"/>
        <v>161770</v>
      </c>
      <c r="M267" s="24"/>
      <c r="N267" s="24"/>
      <c r="O267" s="24">
        <f t="shared" si="27"/>
        <v>0</v>
      </c>
      <c r="Q267" s="24">
        <f t="shared" si="24"/>
        <v>161770</v>
      </c>
      <c r="R267" s="24">
        <f t="shared" si="24"/>
        <v>0</v>
      </c>
      <c r="S267" s="24">
        <f t="shared" si="24"/>
        <v>161770</v>
      </c>
    </row>
    <row r="268" spans="1:19" x14ac:dyDescent="0.2">
      <c r="B268" s="73">
        <f t="shared" si="23"/>
        <v>51</v>
      </c>
      <c r="C268" s="4"/>
      <c r="D268" s="4"/>
      <c r="E268" s="4"/>
      <c r="F268" s="51" t="s">
        <v>75</v>
      </c>
      <c r="G268" s="4">
        <v>633</v>
      </c>
      <c r="H268" s="4" t="s">
        <v>133</v>
      </c>
      <c r="I268" s="24">
        <f>38000+2700</f>
        <v>40700</v>
      </c>
      <c r="J268" s="24"/>
      <c r="K268" s="24">
        <f t="shared" si="25"/>
        <v>40700</v>
      </c>
      <c r="M268" s="24"/>
      <c r="N268" s="24"/>
      <c r="O268" s="24">
        <f t="shared" si="27"/>
        <v>0</v>
      </c>
      <c r="Q268" s="24">
        <f t="shared" si="24"/>
        <v>40700</v>
      </c>
      <c r="R268" s="24">
        <f t="shared" si="24"/>
        <v>0</v>
      </c>
      <c r="S268" s="24">
        <f t="shared" si="24"/>
        <v>40700</v>
      </c>
    </row>
    <row r="269" spans="1:19" x14ac:dyDescent="0.2">
      <c r="B269" s="73">
        <f t="shared" si="23"/>
        <v>52</v>
      </c>
      <c r="C269" s="4"/>
      <c r="D269" s="4"/>
      <c r="E269" s="4"/>
      <c r="F269" s="51" t="s">
        <v>75</v>
      </c>
      <c r="G269" s="4">
        <v>635</v>
      </c>
      <c r="H269" s="4" t="s">
        <v>139</v>
      </c>
      <c r="I269" s="24">
        <v>33000</v>
      </c>
      <c r="J269" s="24"/>
      <c r="K269" s="24">
        <f t="shared" si="25"/>
        <v>33000</v>
      </c>
      <c r="M269" s="24"/>
      <c r="N269" s="24"/>
      <c r="O269" s="24">
        <f t="shared" si="27"/>
        <v>0</v>
      </c>
      <c r="Q269" s="24">
        <f t="shared" si="24"/>
        <v>33000</v>
      </c>
      <c r="R269" s="24">
        <f t="shared" si="24"/>
        <v>0</v>
      </c>
      <c r="S269" s="24">
        <f t="shared" si="24"/>
        <v>33000</v>
      </c>
    </row>
    <row r="270" spans="1:19" x14ac:dyDescent="0.2">
      <c r="B270" s="73">
        <f t="shared" si="23"/>
        <v>53</v>
      </c>
      <c r="C270" s="4"/>
      <c r="D270" s="4"/>
      <c r="E270" s="4"/>
      <c r="F270" s="51" t="s">
        <v>75</v>
      </c>
      <c r="G270" s="4">
        <v>637</v>
      </c>
      <c r="H270" s="4" t="s">
        <v>130</v>
      </c>
      <c r="I270" s="24">
        <v>225000</v>
      </c>
      <c r="J270" s="24"/>
      <c r="K270" s="24">
        <f t="shared" si="25"/>
        <v>225000</v>
      </c>
      <c r="M270" s="24"/>
      <c r="N270" s="24"/>
      <c r="O270" s="24">
        <f t="shared" si="27"/>
        <v>0</v>
      </c>
      <c r="Q270" s="24">
        <f t="shared" si="24"/>
        <v>225000</v>
      </c>
      <c r="R270" s="24">
        <f t="shared" si="24"/>
        <v>0</v>
      </c>
      <c r="S270" s="24">
        <f t="shared" si="24"/>
        <v>225000</v>
      </c>
    </row>
    <row r="271" spans="1:19" x14ac:dyDescent="0.2">
      <c r="A271" s="188"/>
      <c r="B271" s="73">
        <f t="shared" si="23"/>
        <v>54</v>
      </c>
      <c r="C271" s="13"/>
      <c r="D271" s="13"/>
      <c r="E271" s="13"/>
      <c r="F271" s="50" t="s">
        <v>75</v>
      </c>
      <c r="G271" s="13">
        <v>640</v>
      </c>
      <c r="H271" s="13" t="s">
        <v>136</v>
      </c>
      <c r="I271" s="47">
        <v>25000</v>
      </c>
      <c r="J271" s="47"/>
      <c r="K271" s="47">
        <f t="shared" si="25"/>
        <v>25000</v>
      </c>
      <c r="M271" s="47"/>
      <c r="N271" s="47"/>
      <c r="O271" s="47">
        <f t="shared" si="27"/>
        <v>0</v>
      </c>
      <c r="Q271" s="47">
        <f t="shared" si="24"/>
        <v>25000</v>
      </c>
      <c r="R271" s="47">
        <f t="shared" si="24"/>
        <v>0</v>
      </c>
      <c r="S271" s="47">
        <f t="shared" si="24"/>
        <v>25000</v>
      </c>
    </row>
    <row r="272" spans="1:19" x14ac:dyDescent="0.2">
      <c r="A272" s="188"/>
      <c r="B272" s="73">
        <f t="shared" si="23"/>
        <v>55</v>
      </c>
      <c r="C272" s="13"/>
      <c r="D272" s="13"/>
      <c r="E272" s="13"/>
      <c r="F272" s="50" t="s">
        <v>34</v>
      </c>
      <c r="G272" s="13">
        <v>630</v>
      </c>
      <c r="H272" s="13" t="s">
        <v>129</v>
      </c>
      <c r="I272" s="47">
        <f>I273</f>
        <v>10000</v>
      </c>
      <c r="J272" s="47">
        <f>J273</f>
        <v>0</v>
      </c>
      <c r="K272" s="47">
        <f t="shared" si="25"/>
        <v>10000</v>
      </c>
      <c r="M272" s="47">
        <f>M273</f>
        <v>0</v>
      </c>
      <c r="N272" s="47">
        <f>N273</f>
        <v>0</v>
      </c>
      <c r="O272" s="47">
        <f t="shared" si="27"/>
        <v>0</v>
      </c>
      <c r="Q272" s="47">
        <f t="shared" si="24"/>
        <v>10000</v>
      </c>
      <c r="R272" s="47">
        <f t="shared" si="24"/>
        <v>0</v>
      </c>
      <c r="S272" s="47">
        <f t="shared" si="24"/>
        <v>10000</v>
      </c>
    </row>
    <row r="273" spans="1:19" x14ac:dyDescent="0.2">
      <c r="A273" s="188"/>
      <c r="B273" s="73">
        <f t="shared" si="23"/>
        <v>56</v>
      </c>
      <c r="C273" s="4"/>
      <c r="D273" s="4"/>
      <c r="E273" s="4"/>
      <c r="F273" s="51" t="s">
        <v>34</v>
      </c>
      <c r="G273" s="4">
        <v>637</v>
      </c>
      <c r="H273" s="4" t="s">
        <v>130</v>
      </c>
      <c r="I273" s="74">
        <f>15000-5000</f>
        <v>10000</v>
      </c>
      <c r="J273" s="74"/>
      <c r="K273" s="74">
        <f t="shared" si="25"/>
        <v>10000</v>
      </c>
      <c r="M273" s="24"/>
      <c r="N273" s="24"/>
      <c r="O273" s="24">
        <f t="shared" si="27"/>
        <v>0</v>
      </c>
      <c r="Q273" s="24">
        <f t="shared" si="24"/>
        <v>10000</v>
      </c>
      <c r="R273" s="24">
        <f t="shared" si="24"/>
        <v>0</v>
      </c>
      <c r="S273" s="24">
        <f t="shared" si="24"/>
        <v>10000</v>
      </c>
    </row>
    <row r="274" spans="1:19" x14ac:dyDescent="0.2">
      <c r="B274" s="73">
        <f t="shared" si="23"/>
        <v>57</v>
      </c>
      <c r="C274" s="13"/>
      <c r="D274" s="13"/>
      <c r="E274" s="13"/>
      <c r="F274" s="50" t="s">
        <v>222</v>
      </c>
      <c r="G274" s="13">
        <v>650</v>
      </c>
      <c r="H274" s="13" t="s">
        <v>223</v>
      </c>
      <c r="I274" s="47">
        <v>350000</v>
      </c>
      <c r="J274" s="47"/>
      <c r="K274" s="47">
        <f t="shared" si="25"/>
        <v>350000</v>
      </c>
      <c r="M274" s="47"/>
      <c r="N274" s="47"/>
      <c r="O274" s="47">
        <f t="shared" si="27"/>
        <v>0</v>
      </c>
      <c r="Q274" s="47">
        <f t="shared" si="24"/>
        <v>350000</v>
      </c>
      <c r="R274" s="47">
        <f t="shared" si="24"/>
        <v>0</v>
      </c>
      <c r="S274" s="47">
        <f t="shared" si="24"/>
        <v>350000</v>
      </c>
    </row>
    <row r="275" spans="1:19" x14ac:dyDescent="0.2">
      <c r="B275" s="73">
        <f t="shared" si="23"/>
        <v>58</v>
      </c>
      <c r="C275" s="13"/>
      <c r="D275" s="13"/>
      <c r="E275" s="13"/>
      <c r="F275" s="50" t="s">
        <v>75</v>
      </c>
      <c r="G275" s="13">
        <v>710</v>
      </c>
      <c r="H275" s="13" t="s">
        <v>185</v>
      </c>
      <c r="I275" s="47">
        <f>I276</f>
        <v>0</v>
      </c>
      <c r="J275" s="47">
        <f>J276</f>
        <v>0</v>
      </c>
      <c r="K275" s="47">
        <f t="shared" si="25"/>
        <v>0</v>
      </c>
      <c r="M275" s="47">
        <f>M276</f>
        <v>3310</v>
      </c>
      <c r="N275" s="47">
        <f>N276</f>
        <v>0</v>
      </c>
      <c r="O275" s="47">
        <f t="shared" si="27"/>
        <v>3310</v>
      </c>
      <c r="Q275" s="47">
        <f t="shared" si="24"/>
        <v>3310</v>
      </c>
      <c r="R275" s="47">
        <f t="shared" si="24"/>
        <v>0</v>
      </c>
      <c r="S275" s="47">
        <f t="shared" si="24"/>
        <v>3310</v>
      </c>
    </row>
    <row r="276" spans="1:19" x14ac:dyDescent="0.2">
      <c r="B276" s="73">
        <f t="shared" si="23"/>
        <v>59</v>
      </c>
      <c r="C276" s="4"/>
      <c r="D276" s="52"/>
      <c r="E276" s="4"/>
      <c r="F276" s="83" t="s">
        <v>75</v>
      </c>
      <c r="G276" s="84">
        <v>717</v>
      </c>
      <c r="H276" s="84" t="s">
        <v>195</v>
      </c>
      <c r="I276" s="85"/>
      <c r="J276" s="85"/>
      <c r="K276" s="85">
        <f t="shared" si="25"/>
        <v>0</v>
      </c>
      <c r="M276" s="85">
        <f>M277</f>
        <v>3310</v>
      </c>
      <c r="N276" s="85">
        <f>N277</f>
        <v>0</v>
      </c>
      <c r="O276" s="85">
        <f t="shared" si="27"/>
        <v>3310</v>
      </c>
      <c r="Q276" s="85">
        <f t="shared" si="24"/>
        <v>3310</v>
      </c>
      <c r="R276" s="85">
        <f t="shared" si="24"/>
        <v>0</v>
      </c>
      <c r="S276" s="85">
        <f t="shared" si="24"/>
        <v>3310</v>
      </c>
    </row>
    <row r="277" spans="1:19" x14ac:dyDescent="0.2">
      <c r="B277" s="73">
        <f t="shared" si="23"/>
        <v>60</v>
      </c>
      <c r="C277" s="4"/>
      <c r="D277" s="52"/>
      <c r="E277" s="4"/>
      <c r="F277" s="51"/>
      <c r="G277" s="4"/>
      <c r="H277" s="36" t="s">
        <v>430</v>
      </c>
      <c r="I277" s="24"/>
      <c r="J277" s="24"/>
      <c r="K277" s="24">
        <f t="shared" si="25"/>
        <v>0</v>
      </c>
      <c r="M277" s="24">
        <v>3310</v>
      </c>
      <c r="N277" s="24"/>
      <c r="O277" s="24">
        <f t="shared" si="27"/>
        <v>3310</v>
      </c>
      <c r="Q277" s="24">
        <f t="shared" si="24"/>
        <v>3310</v>
      </c>
      <c r="R277" s="24">
        <f t="shared" si="24"/>
        <v>0</v>
      </c>
      <c r="S277" s="24">
        <f t="shared" si="24"/>
        <v>3310</v>
      </c>
    </row>
    <row r="278" spans="1:19" ht="15" x14ac:dyDescent="0.2">
      <c r="B278" s="73">
        <f t="shared" si="23"/>
        <v>61</v>
      </c>
      <c r="C278" s="9">
        <v>6</v>
      </c>
      <c r="D278" s="200" t="s">
        <v>58</v>
      </c>
      <c r="E278" s="193"/>
      <c r="F278" s="193"/>
      <c r="G278" s="193"/>
      <c r="H278" s="194"/>
      <c r="I278" s="43">
        <f>I279</f>
        <v>7000</v>
      </c>
      <c r="J278" s="43">
        <f>J279</f>
        <v>0</v>
      </c>
      <c r="K278" s="43">
        <f t="shared" si="25"/>
        <v>7000</v>
      </c>
      <c r="M278" s="43">
        <f>M279</f>
        <v>0</v>
      </c>
      <c r="N278" s="43">
        <f>N279</f>
        <v>0</v>
      </c>
      <c r="O278" s="43">
        <f t="shared" si="27"/>
        <v>0</v>
      </c>
      <c r="Q278" s="43">
        <f t="shared" si="24"/>
        <v>7000</v>
      </c>
      <c r="R278" s="43">
        <f t="shared" si="24"/>
        <v>0</v>
      </c>
      <c r="S278" s="43">
        <f t="shared" si="24"/>
        <v>7000</v>
      </c>
    </row>
    <row r="279" spans="1:19" x14ac:dyDescent="0.2">
      <c r="B279" s="73">
        <f t="shared" si="23"/>
        <v>62</v>
      </c>
      <c r="C279" s="13"/>
      <c r="D279" s="13"/>
      <c r="E279" s="13"/>
      <c r="F279" s="50" t="s">
        <v>75</v>
      </c>
      <c r="G279" s="13">
        <v>630</v>
      </c>
      <c r="H279" s="13" t="s">
        <v>129</v>
      </c>
      <c r="I279" s="47">
        <f>I281+I280</f>
        <v>7000</v>
      </c>
      <c r="J279" s="47">
        <f>J281+J280</f>
        <v>0</v>
      </c>
      <c r="K279" s="47">
        <f t="shared" si="25"/>
        <v>7000</v>
      </c>
      <c r="M279" s="47">
        <f>M281+M280</f>
        <v>0</v>
      </c>
      <c r="N279" s="47">
        <f>N281+N280</f>
        <v>0</v>
      </c>
      <c r="O279" s="47">
        <f t="shared" si="27"/>
        <v>0</v>
      </c>
      <c r="Q279" s="47">
        <f t="shared" si="24"/>
        <v>7000</v>
      </c>
      <c r="R279" s="47">
        <f t="shared" si="24"/>
        <v>0</v>
      </c>
      <c r="S279" s="47">
        <f t="shared" si="24"/>
        <v>7000</v>
      </c>
    </row>
    <row r="280" spans="1:19" x14ac:dyDescent="0.2">
      <c r="B280" s="73">
        <f t="shared" si="23"/>
        <v>63</v>
      </c>
      <c r="C280" s="4"/>
      <c r="D280" s="4"/>
      <c r="E280" s="4"/>
      <c r="F280" s="51" t="s">
        <v>75</v>
      </c>
      <c r="G280" s="4">
        <v>631</v>
      </c>
      <c r="H280" s="4" t="s">
        <v>135</v>
      </c>
      <c r="I280" s="24">
        <v>2500</v>
      </c>
      <c r="J280" s="24"/>
      <c r="K280" s="24">
        <f t="shared" si="25"/>
        <v>2500</v>
      </c>
      <c r="M280" s="24"/>
      <c r="N280" s="24"/>
      <c r="O280" s="24">
        <f t="shared" si="27"/>
        <v>0</v>
      </c>
      <c r="Q280" s="24">
        <f t="shared" si="24"/>
        <v>2500</v>
      </c>
      <c r="R280" s="24">
        <f t="shared" si="24"/>
        <v>0</v>
      </c>
      <c r="S280" s="24">
        <f t="shared" si="24"/>
        <v>2500</v>
      </c>
    </row>
    <row r="281" spans="1:19" x14ac:dyDescent="0.2">
      <c r="B281" s="73">
        <f t="shared" si="23"/>
        <v>64</v>
      </c>
      <c r="C281" s="4"/>
      <c r="D281" s="4"/>
      <c r="E281" s="4"/>
      <c r="F281" s="51" t="s">
        <v>165</v>
      </c>
      <c r="G281" s="4">
        <v>637</v>
      </c>
      <c r="H281" s="4" t="s">
        <v>130</v>
      </c>
      <c r="I281" s="24">
        <v>4500</v>
      </c>
      <c r="J281" s="24"/>
      <c r="K281" s="24">
        <f t="shared" si="25"/>
        <v>4500</v>
      </c>
      <c r="M281" s="24"/>
      <c r="N281" s="24"/>
      <c r="O281" s="24">
        <f t="shared" si="27"/>
        <v>0</v>
      </c>
      <c r="Q281" s="24">
        <f t="shared" si="24"/>
        <v>4500</v>
      </c>
      <c r="R281" s="24">
        <f t="shared" si="24"/>
        <v>0</v>
      </c>
      <c r="S281" s="24">
        <f t="shared" si="24"/>
        <v>4500</v>
      </c>
    </row>
    <row r="282" spans="1:19" ht="15" x14ac:dyDescent="0.2">
      <c r="B282" s="73">
        <f t="shared" si="23"/>
        <v>65</v>
      </c>
      <c r="C282" s="9">
        <v>7</v>
      </c>
      <c r="D282" s="200" t="s">
        <v>141</v>
      </c>
      <c r="E282" s="193"/>
      <c r="F282" s="193"/>
      <c r="G282" s="193"/>
      <c r="H282" s="194"/>
      <c r="I282" s="43">
        <f>I283+I287</f>
        <v>148700</v>
      </c>
      <c r="J282" s="43">
        <f>J283+J287</f>
        <v>0</v>
      </c>
      <c r="K282" s="43">
        <f t="shared" ref="K282:K295" si="28">I282+J282</f>
        <v>148700</v>
      </c>
      <c r="M282" s="43">
        <f>M283+M287</f>
        <v>80000</v>
      </c>
      <c r="N282" s="43">
        <f>N283+N287</f>
        <v>0</v>
      </c>
      <c r="O282" s="43">
        <f t="shared" si="27"/>
        <v>80000</v>
      </c>
      <c r="Q282" s="43">
        <f t="shared" si="24"/>
        <v>228700</v>
      </c>
      <c r="R282" s="43">
        <f t="shared" si="24"/>
        <v>0</v>
      </c>
      <c r="S282" s="43">
        <f t="shared" si="24"/>
        <v>228700</v>
      </c>
    </row>
    <row r="283" spans="1:19" x14ac:dyDescent="0.2">
      <c r="B283" s="73">
        <f t="shared" ref="B283:B295" si="29">B282+1</f>
        <v>66</v>
      </c>
      <c r="C283" s="13"/>
      <c r="D283" s="13"/>
      <c r="E283" s="13"/>
      <c r="F283" s="50" t="s">
        <v>75</v>
      </c>
      <c r="G283" s="13">
        <v>630</v>
      </c>
      <c r="H283" s="13" t="s">
        <v>129</v>
      </c>
      <c r="I283" s="47">
        <f>I284+I285+I286</f>
        <v>148700</v>
      </c>
      <c r="J283" s="47">
        <f>J284+J285+J286</f>
        <v>0</v>
      </c>
      <c r="K283" s="47">
        <f t="shared" si="28"/>
        <v>148700</v>
      </c>
      <c r="M283" s="47">
        <v>0</v>
      </c>
      <c r="N283" s="47"/>
      <c r="O283" s="47">
        <f t="shared" si="27"/>
        <v>0</v>
      </c>
      <c r="Q283" s="47">
        <f t="shared" ref="Q283:S295" si="30">I283+M283</f>
        <v>148700</v>
      </c>
      <c r="R283" s="47">
        <f t="shared" si="30"/>
        <v>0</v>
      </c>
      <c r="S283" s="47">
        <f t="shared" si="30"/>
        <v>148700</v>
      </c>
    </row>
    <row r="284" spans="1:19" x14ac:dyDescent="0.2">
      <c r="B284" s="73">
        <f t="shared" si="29"/>
        <v>67</v>
      </c>
      <c r="C284" s="4"/>
      <c r="D284" s="4"/>
      <c r="E284" s="4"/>
      <c r="F284" s="51" t="s">
        <v>75</v>
      </c>
      <c r="G284" s="4">
        <v>632</v>
      </c>
      <c r="H284" s="4" t="s">
        <v>140</v>
      </c>
      <c r="I284" s="24">
        <v>4700</v>
      </c>
      <c r="J284" s="24"/>
      <c r="K284" s="24">
        <f t="shared" si="28"/>
        <v>4700</v>
      </c>
      <c r="M284" s="24"/>
      <c r="N284" s="24"/>
      <c r="O284" s="24">
        <f t="shared" si="27"/>
        <v>0</v>
      </c>
      <c r="Q284" s="24">
        <f t="shared" si="30"/>
        <v>4700</v>
      </c>
      <c r="R284" s="24">
        <f t="shared" si="30"/>
        <v>0</v>
      </c>
      <c r="S284" s="24">
        <f t="shared" si="30"/>
        <v>4700</v>
      </c>
    </row>
    <row r="285" spans="1:19" x14ac:dyDescent="0.2">
      <c r="B285" s="73">
        <f t="shared" si="29"/>
        <v>68</v>
      </c>
      <c r="C285" s="4"/>
      <c r="D285" s="4"/>
      <c r="E285" s="4"/>
      <c r="F285" s="51" t="s">
        <v>75</v>
      </c>
      <c r="G285" s="4">
        <v>633</v>
      </c>
      <c r="H285" s="4" t="s">
        <v>133</v>
      </c>
      <c r="I285" s="24">
        <v>21000</v>
      </c>
      <c r="J285" s="24"/>
      <c r="K285" s="24">
        <f t="shared" si="28"/>
        <v>21000</v>
      </c>
      <c r="M285" s="24"/>
      <c r="N285" s="24"/>
      <c r="O285" s="24">
        <f t="shared" si="27"/>
        <v>0</v>
      </c>
      <c r="Q285" s="24">
        <f t="shared" si="30"/>
        <v>21000</v>
      </c>
      <c r="R285" s="24">
        <f t="shared" si="30"/>
        <v>0</v>
      </c>
      <c r="S285" s="24">
        <f t="shared" si="30"/>
        <v>21000</v>
      </c>
    </row>
    <row r="286" spans="1:19" x14ac:dyDescent="0.2">
      <c r="B286" s="73">
        <f t="shared" si="29"/>
        <v>69</v>
      </c>
      <c r="C286" s="4"/>
      <c r="D286" s="4"/>
      <c r="E286" s="4"/>
      <c r="F286" s="51" t="s">
        <v>75</v>
      </c>
      <c r="G286" s="4">
        <v>635</v>
      </c>
      <c r="H286" s="4" t="s">
        <v>139</v>
      </c>
      <c r="I286" s="24">
        <v>123000</v>
      </c>
      <c r="J286" s="24"/>
      <c r="K286" s="24">
        <f t="shared" si="28"/>
        <v>123000</v>
      </c>
      <c r="M286" s="24"/>
      <c r="N286" s="24"/>
      <c r="O286" s="24">
        <f t="shared" si="27"/>
        <v>0</v>
      </c>
      <c r="Q286" s="24">
        <f t="shared" si="30"/>
        <v>123000</v>
      </c>
      <c r="R286" s="24">
        <f t="shared" si="30"/>
        <v>0</v>
      </c>
      <c r="S286" s="24">
        <f t="shared" si="30"/>
        <v>123000</v>
      </c>
    </row>
    <row r="287" spans="1:19" x14ac:dyDescent="0.2">
      <c r="B287" s="73">
        <f t="shared" si="29"/>
        <v>70</v>
      </c>
      <c r="C287" s="13"/>
      <c r="D287" s="13"/>
      <c r="E287" s="13"/>
      <c r="F287" s="50" t="s">
        <v>75</v>
      </c>
      <c r="G287" s="13">
        <v>710</v>
      </c>
      <c r="H287" s="13" t="s">
        <v>185</v>
      </c>
      <c r="I287" s="47">
        <f>I290+I288</f>
        <v>0</v>
      </c>
      <c r="J287" s="47">
        <f>J290+J288</f>
        <v>0</v>
      </c>
      <c r="K287" s="47">
        <f t="shared" si="28"/>
        <v>0</v>
      </c>
      <c r="M287" s="47">
        <f>M290+M288</f>
        <v>80000</v>
      </c>
      <c r="N287" s="47">
        <f>N290+N288</f>
        <v>0</v>
      </c>
      <c r="O287" s="47">
        <f t="shared" si="27"/>
        <v>80000</v>
      </c>
      <c r="Q287" s="47">
        <f t="shared" si="30"/>
        <v>80000</v>
      </c>
      <c r="R287" s="47">
        <f t="shared" si="30"/>
        <v>0</v>
      </c>
      <c r="S287" s="47">
        <f t="shared" si="30"/>
        <v>80000</v>
      </c>
    </row>
    <row r="288" spans="1:19" x14ac:dyDescent="0.2">
      <c r="B288" s="73">
        <f t="shared" si="29"/>
        <v>71</v>
      </c>
      <c r="C288" s="4"/>
      <c r="D288" s="4"/>
      <c r="E288" s="4"/>
      <c r="F288" s="83" t="s">
        <v>75</v>
      </c>
      <c r="G288" s="84">
        <v>711</v>
      </c>
      <c r="H288" s="84" t="s">
        <v>224</v>
      </c>
      <c r="I288" s="85"/>
      <c r="J288" s="85"/>
      <c r="K288" s="85">
        <f t="shared" si="28"/>
        <v>0</v>
      </c>
      <c r="M288" s="85">
        <f>M289</f>
        <v>70000</v>
      </c>
      <c r="N288" s="85">
        <f>N289</f>
        <v>0</v>
      </c>
      <c r="O288" s="85">
        <f t="shared" si="27"/>
        <v>70000</v>
      </c>
      <c r="Q288" s="85">
        <f t="shared" si="30"/>
        <v>70000</v>
      </c>
      <c r="R288" s="85">
        <f t="shared" si="30"/>
        <v>0</v>
      </c>
      <c r="S288" s="85">
        <f t="shared" si="30"/>
        <v>70000</v>
      </c>
    </row>
    <row r="289" spans="2:19" x14ac:dyDescent="0.2">
      <c r="B289" s="73">
        <f t="shared" si="29"/>
        <v>72</v>
      </c>
      <c r="C289" s="4"/>
      <c r="D289" s="4"/>
      <c r="E289" s="4"/>
      <c r="F289" s="51"/>
      <c r="G289" s="4"/>
      <c r="H289" s="4" t="s">
        <v>180</v>
      </c>
      <c r="I289" s="24"/>
      <c r="J289" s="24"/>
      <c r="K289" s="24">
        <f t="shared" si="28"/>
        <v>0</v>
      </c>
      <c r="M289" s="24">
        <f>75000-5000</f>
        <v>70000</v>
      </c>
      <c r="N289" s="24"/>
      <c r="O289" s="24">
        <f t="shared" si="27"/>
        <v>70000</v>
      </c>
      <c r="Q289" s="24">
        <f t="shared" si="30"/>
        <v>70000</v>
      </c>
      <c r="R289" s="24">
        <f t="shared" si="30"/>
        <v>0</v>
      </c>
      <c r="S289" s="24">
        <f t="shared" si="30"/>
        <v>70000</v>
      </c>
    </row>
    <row r="290" spans="2:19" x14ac:dyDescent="0.2">
      <c r="B290" s="73">
        <f t="shared" si="29"/>
        <v>73</v>
      </c>
      <c r="C290" s="4"/>
      <c r="D290" s="52"/>
      <c r="E290" s="4"/>
      <c r="F290" s="83" t="s">
        <v>75</v>
      </c>
      <c r="G290" s="84">
        <v>713</v>
      </c>
      <c r="H290" s="86" t="s">
        <v>4</v>
      </c>
      <c r="I290" s="85"/>
      <c r="J290" s="85"/>
      <c r="K290" s="85">
        <f t="shared" si="28"/>
        <v>0</v>
      </c>
      <c r="M290" s="85">
        <f>M291</f>
        <v>10000</v>
      </c>
      <c r="N290" s="85">
        <f>N291</f>
        <v>0</v>
      </c>
      <c r="O290" s="85">
        <f t="shared" si="27"/>
        <v>10000</v>
      </c>
      <c r="Q290" s="85">
        <f t="shared" si="30"/>
        <v>10000</v>
      </c>
      <c r="R290" s="85">
        <f t="shared" si="30"/>
        <v>0</v>
      </c>
      <c r="S290" s="85">
        <f t="shared" si="30"/>
        <v>10000</v>
      </c>
    </row>
    <row r="291" spans="2:19" x14ac:dyDescent="0.2">
      <c r="B291" s="73">
        <f t="shared" si="29"/>
        <v>74</v>
      </c>
      <c r="C291" s="4"/>
      <c r="D291" s="52"/>
      <c r="E291" s="4"/>
      <c r="F291" s="51"/>
      <c r="G291" s="4"/>
      <c r="H291" s="36" t="s">
        <v>3</v>
      </c>
      <c r="I291" s="24"/>
      <c r="J291" s="24"/>
      <c r="K291" s="24">
        <f t="shared" si="28"/>
        <v>0</v>
      </c>
      <c r="M291" s="24">
        <v>10000</v>
      </c>
      <c r="N291" s="24"/>
      <c r="O291" s="24">
        <f t="shared" si="27"/>
        <v>10000</v>
      </c>
      <c r="Q291" s="24">
        <f t="shared" si="30"/>
        <v>10000</v>
      </c>
      <c r="R291" s="24">
        <f t="shared" si="30"/>
        <v>0</v>
      </c>
      <c r="S291" s="24">
        <f t="shared" si="30"/>
        <v>10000</v>
      </c>
    </row>
    <row r="292" spans="2:19" ht="15" x14ac:dyDescent="0.2">
      <c r="B292" s="73">
        <f t="shared" si="29"/>
        <v>75</v>
      </c>
      <c r="C292" s="9">
        <v>8</v>
      </c>
      <c r="D292" s="200" t="s">
        <v>36</v>
      </c>
      <c r="E292" s="193"/>
      <c r="F292" s="193"/>
      <c r="G292" s="193"/>
      <c r="H292" s="194"/>
      <c r="I292" s="43">
        <f>I293</f>
        <v>30000</v>
      </c>
      <c r="J292" s="43">
        <f>J293</f>
        <v>0</v>
      </c>
      <c r="K292" s="43">
        <f t="shared" si="28"/>
        <v>30000</v>
      </c>
      <c r="M292" s="43">
        <f>M293</f>
        <v>0</v>
      </c>
      <c r="N292" s="43">
        <f>N293</f>
        <v>0</v>
      </c>
      <c r="O292" s="43">
        <f t="shared" si="27"/>
        <v>0</v>
      </c>
      <c r="Q292" s="43">
        <f t="shared" si="30"/>
        <v>30000</v>
      </c>
      <c r="R292" s="43">
        <f t="shared" si="30"/>
        <v>0</v>
      </c>
      <c r="S292" s="43">
        <f t="shared" si="30"/>
        <v>30000</v>
      </c>
    </row>
    <row r="293" spans="2:19" x14ac:dyDescent="0.2">
      <c r="B293" s="73">
        <f t="shared" si="29"/>
        <v>76</v>
      </c>
      <c r="C293" s="13"/>
      <c r="D293" s="13"/>
      <c r="E293" s="13"/>
      <c r="F293" s="50" t="s">
        <v>75</v>
      </c>
      <c r="G293" s="13">
        <v>630</v>
      </c>
      <c r="H293" s="13" t="s">
        <v>129</v>
      </c>
      <c r="I293" s="47">
        <f>I295+I294</f>
        <v>30000</v>
      </c>
      <c r="J293" s="47">
        <f>J295+J294</f>
        <v>0</v>
      </c>
      <c r="K293" s="47">
        <f t="shared" si="28"/>
        <v>30000</v>
      </c>
      <c r="M293" s="47">
        <f>M295+M294</f>
        <v>0</v>
      </c>
      <c r="N293" s="47">
        <f>N295+N294</f>
        <v>0</v>
      </c>
      <c r="O293" s="47">
        <f t="shared" si="27"/>
        <v>0</v>
      </c>
      <c r="Q293" s="47">
        <f t="shared" si="30"/>
        <v>30000</v>
      </c>
      <c r="R293" s="47">
        <f t="shared" si="30"/>
        <v>0</v>
      </c>
      <c r="S293" s="47">
        <f t="shared" si="30"/>
        <v>30000</v>
      </c>
    </row>
    <row r="294" spans="2:19" x14ac:dyDescent="0.2">
      <c r="B294" s="73">
        <f t="shared" si="29"/>
        <v>77</v>
      </c>
      <c r="C294" s="4"/>
      <c r="D294" s="4"/>
      <c r="E294" s="4"/>
      <c r="F294" s="51" t="s">
        <v>75</v>
      </c>
      <c r="G294" s="4">
        <v>634</v>
      </c>
      <c r="H294" s="4" t="s">
        <v>138</v>
      </c>
      <c r="I294" s="24">
        <v>29450</v>
      </c>
      <c r="J294" s="24"/>
      <c r="K294" s="24">
        <f t="shared" si="28"/>
        <v>29450</v>
      </c>
      <c r="M294" s="24"/>
      <c r="N294" s="24"/>
      <c r="O294" s="24">
        <f t="shared" si="27"/>
        <v>0</v>
      </c>
      <c r="Q294" s="24">
        <f t="shared" si="30"/>
        <v>29450</v>
      </c>
      <c r="R294" s="24">
        <f t="shared" si="30"/>
        <v>0</v>
      </c>
      <c r="S294" s="24">
        <f t="shared" si="30"/>
        <v>29450</v>
      </c>
    </row>
    <row r="295" spans="2:19" x14ac:dyDescent="0.2">
      <c r="B295" s="73">
        <f t="shared" si="29"/>
        <v>78</v>
      </c>
      <c r="C295" s="4"/>
      <c r="D295" s="4"/>
      <c r="E295" s="4"/>
      <c r="F295" s="51" t="s">
        <v>75</v>
      </c>
      <c r="G295" s="4">
        <v>637</v>
      </c>
      <c r="H295" s="4" t="s">
        <v>130</v>
      </c>
      <c r="I295" s="24">
        <v>550</v>
      </c>
      <c r="J295" s="24"/>
      <c r="K295" s="24">
        <f t="shared" si="28"/>
        <v>550</v>
      </c>
      <c r="M295" s="24"/>
      <c r="N295" s="24"/>
      <c r="O295" s="24">
        <f t="shared" si="27"/>
        <v>0</v>
      </c>
      <c r="Q295" s="24">
        <f t="shared" si="30"/>
        <v>550</v>
      </c>
      <c r="R295" s="24">
        <f t="shared" si="30"/>
        <v>0</v>
      </c>
      <c r="S295" s="24">
        <f t="shared" si="30"/>
        <v>550</v>
      </c>
    </row>
    <row r="350" spans="2:19" ht="27" x14ac:dyDescent="0.35">
      <c r="B350" s="201" t="s">
        <v>302</v>
      </c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113"/>
      <c r="S350" s="113"/>
    </row>
    <row r="351" spans="2:19" ht="12.75" customHeight="1" x14ac:dyDescent="0.2">
      <c r="B351" s="203" t="s">
        <v>286</v>
      </c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114"/>
      <c r="O351" s="114"/>
      <c r="Q351" s="189" t="s">
        <v>536</v>
      </c>
      <c r="R351" s="189" t="s">
        <v>525</v>
      </c>
      <c r="S351" s="189" t="s">
        <v>527</v>
      </c>
    </row>
    <row r="352" spans="2:19" ht="12.75" customHeight="1" x14ac:dyDescent="0.2">
      <c r="B352" s="205" t="s">
        <v>113</v>
      </c>
      <c r="C352" s="207" t="s">
        <v>121</v>
      </c>
      <c r="D352" s="207" t="s">
        <v>122</v>
      </c>
      <c r="E352" s="209" t="s">
        <v>126</v>
      </c>
      <c r="F352" s="207" t="s">
        <v>123</v>
      </c>
      <c r="G352" s="207" t="s">
        <v>124</v>
      </c>
      <c r="H352" s="195" t="s">
        <v>125</v>
      </c>
      <c r="I352" s="189" t="s">
        <v>532</v>
      </c>
      <c r="J352" s="189" t="s">
        <v>525</v>
      </c>
      <c r="K352" s="189" t="s">
        <v>533</v>
      </c>
      <c r="M352" s="189" t="s">
        <v>534</v>
      </c>
      <c r="N352" s="189" t="s">
        <v>525</v>
      </c>
      <c r="O352" s="189" t="s">
        <v>535</v>
      </c>
      <c r="Q352" s="190"/>
      <c r="R352" s="190"/>
      <c r="S352" s="190"/>
    </row>
    <row r="353" spans="2:19" x14ac:dyDescent="0.2">
      <c r="B353" s="205"/>
      <c r="C353" s="207"/>
      <c r="D353" s="207"/>
      <c r="E353" s="210"/>
      <c r="F353" s="207"/>
      <c r="G353" s="207"/>
      <c r="H353" s="195"/>
      <c r="I353" s="190"/>
      <c r="J353" s="190"/>
      <c r="K353" s="190"/>
      <c r="M353" s="190"/>
      <c r="N353" s="190"/>
      <c r="O353" s="190"/>
      <c r="Q353" s="190"/>
      <c r="R353" s="190"/>
      <c r="S353" s="190"/>
    </row>
    <row r="354" spans="2:19" x14ac:dyDescent="0.2">
      <c r="B354" s="205"/>
      <c r="C354" s="207"/>
      <c r="D354" s="207"/>
      <c r="E354" s="210"/>
      <c r="F354" s="207"/>
      <c r="G354" s="207"/>
      <c r="H354" s="195"/>
      <c r="I354" s="190"/>
      <c r="J354" s="190"/>
      <c r="K354" s="190"/>
      <c r="M354" s="190"/>
      <c r="N354" s="190"/>
      <c r="O354" s="190"/>
      <c r="Q354" s="190"/>
      <c r="R354" s="190"/>
      <c r="S354" s="190"/>
    </row>
    <row r="355" spans="2:19" ht="13.5" thickBot="1" x14ac:dyDescent="0.25">
      <c r="B355" s="206"/>
      <c r="C355" s="208"/>
      <c r="D355" s="208"/>
      <c r="E355" s="211"/>
      <c r="F355" s="208"/>
      <c r="G355" s="208"/>
      <c r="H355" s="196"/>
      <c r="I355" s="191"/>
      <c r="J355" s="191"/>
      <c r="K355" s="191"/>
      <c r="M355" s="191"/>
      <c r="N355" s="191"/>
      <c r="O355" s="191"/>
      <c r="Q355" s="191"/>
      <c r="R355" s="191"/>
      <c r="S355" s="191"/>
    </row>
    <row r="356" spans="2:19" ht="16.5" thickTop="1" x14ac:dyDescent="0.2">
      <c r="B356" s="72">
        <v>1</v>
      </c>
      <c r="C356" s="197" t="s">
        <v>302</v>
      </c>
      <c r="D356" s="198"/>
      <c r="E356" s="198"/>
      <c r="F356" s="198"/>
      <c r="G356" s="198"/>
      <c r="H356" s="199"/>
      <c r="I356" s="101">
        <f>I416+I403+I391+I381+I372+I362+I357</f>
        <v>502500</v>
      </c>
      <c r="J356" s="101">
        <f>J416+J403+J391+J381+J372+J362+J357</f>
        <v>0</v>
      </c>
      <c r="K356" s="101">
        <f t="shared" ref="K356:K387" si="31">I356+J356</f>
        <v>502500</v>
      </c>
      <c r="M356" s="101">
        <f>M416+M403+M391+M381+M372+M362+M357</f>
        <v>34212</v>
      </c>
      <c r="N356" s="101">
        <f>N416+N403+N391+N381+N372+N362+N357</f>
        <v>0</v>
      </c>
      <c r="O356" s="101">
        <f t="shared" ref="O356:O387" si="32">M356+N356</f>
        <v>34212</v>
      </c>
      <c r="Q356" s="42">
        <f t="shared" ref="Q356:S420" si="33">I356+M356</f>
        <v>536712</v>
      </c>
      <c r="R356" s="42">
        <f t="shared" si="33"/>
        <v>0</v>
      </c>
      <c r="S356" s="42">
        <f t="shared" si="33"/>
        <v>536712</v>
      </c>
    </row>
    <row r="357" spans="2:19" ht="15" x14ac:dyDescent="0.2">
      <c r="B357" s="73">
        <f t="shared" ref="B357:B421" si="34">B356+1</f>
        <v>2</v>
      </c>
      <c r="C357" s="9">
        <v>1</v>
      </c>
      <c r="D357" s="200" t="s">
        <v>193</v>
      </c>
      <c r="E357" s="193"/>
      <c r="F357" s="193"/>
      <c r="G357" s="193"/>
      <c r="H357" s="194"/>
      <c r="I357" s="43">
        <f>I358+I359</f>
        <v>27500</v>
      </c>
      <c r="J357" s="43">
        <f>J358+J359</f>
        <v>0</v>
      </c>
      <c r="K357" s="43">
        <f t="shared" si="31"/>
        <v>27500</v>
      </c>
      <c r="M357" s="43">
        <f>M358+M359</f>
        <v>0</v>
      </c>
      <c r="N357" s="43">
        <f>N358+N359</f>
        <v>0</v>
      </c>
      <c r="O357" s="43">
        <f t="shared" si="32"/>
        <v>0</v>
      </c>
      <c r="Q357" s="43">
        <f t="shared" si="33"/>
        <v>27500</v>
      </c>
      <c r="R357" s="43">
        <f t="shared" si="33"/>
        <v>0</v>
      </c>
      <c r="S357" s="43">
        <f t="shared" si="33"/>
        <v>27500</v>
      </c>
    </row>
    <row r="358" spans="2:19" x14ac:dyDescent="0.2">
      <c r="B358" s="73">
        <f t="shared" si="34"/>
        <v>3</v>
      </c>
      <c r="C358" s="13"/>
      <c r="D358" s="13"/>
      <c r="E358" s="13"/>
      <c r="F358" s="50" t="s">
        <v>76</v>
      </c>
      <c r="G358" s="13">
        <v>620</v>
      </c>
      <c r="H358" s="13" t="s">
        <v>132</v>
      </c>
      <c r="I358" s="47">
        <v>3900</v>
      </c>
      <c r="J358" s="47"/>
      <c r="K358" s="47">
        <f t="shared" si="31"/>
        <v>3900</v>
      </c>
      <c r="M358" s="47"/>
      <c r="N358" s="47"/>
      <c r="O358" s="47">
        <f t="shared" si="32"/>
        <v>0</v>
      </c>
      <c r="Q358" s="47">
        <f t="shared" si="33"/>
        <v>3900</v>
      </c>
      <c r="R358" s="47">
        <f t="shared" si="33"/>
        <v>0</v>
      </c>
      <c r="S358" s="47">
        <f t="shared" si="33"/>
        <v>3900</v>
      </c>
    </row>
    <row r="359" spans="2:19" x14ac:dyDescent="0.2">
      <c r="B359" s="73">
        <f t="shared" si="34"/>
        <v>4</v>
      </c>
      <c r="C359" s="13"/>
      <c r="D359" s="13"/>
      <c r="E359" s="13"/>
      <c r="F359" s="50" t="s">
        <v>76</v>
      </c>
      <c r="G359" s="13">
        <v>630</v>
      </c>
      <c r="H359" s="13" t="s">
        <v>129</v>
      </c>
      <c r="I359" s="47">
        <f>I361+I360</f>
        <v>23600</v>
      </c>
      <c r="J359" s="47">
        <f>J361+J360</f>
        <v>0</v>
      </c>
      <c r="K359" s="47">
        <f t="shared" si="31"/>
        <v>23600</v>
      </c>
      <c r="M359" s="47">
        <f>M361+M360</f>
        <v>0</v>
      </c>
      <c r="N359" s="47">
        <f>N361+N360</f>
        <v>0</v>
      </c>
      <c r="O359" s="47">
        <f t="shared" si="32"/>
        <v>0</v>
      </c>
      <c r="Q359" s="47">
        <f t="shared" si="33"/>
        <v>23600</v>
      </c>
      <c r="R359" s="47">
        <f t="shared" si="33"/>
        <v>0</v>
      </c>
      <c r="S359" s="47">
        <f t="shared" si="33"/>
        <v>23600</v>
      </c>
    </row>
    <row r="360" spans="2:19" x14ac:dyDescent="0.2">
      <c r="B360" s="73">
        <f t="shared" si="34"/>
        <v>5</v>
      </c>
      <c r="C360" s="4"/>
      <c r="D360" s="4"/>
      <c r="E360" s="4"/>
      <c r="F360" s="51" t="s">
        <v>76</v>
      </c>
      <c r="G360" s="4">
        <v>633</v>
      </c>
      <c r="H360" s="4" t="s">
        <v>133</v>
      </c>
      <c r="I360" s="24">
        <v>3100</v>
      </c>
      <c r="J360" s="24"/>
      <c r="K360" s="24">
        <f t="shared" si="31"/>
        <v>3100</v>
      </c>
      <c r="M360" s="24"/>
      <c r="N360" s="24"/>
      <c r="O360" s="24">
        <f t="shared" si="32"/>
        <v>0</v>
      </c>
      <c r="Q360" s="24">
        <f t="shared" si="33"/>
        <v>3100</v>
      </c>
      <c r="R360" s="24">
        <f t="shared" si="33"/>
        <v>0</v>
      </c>
      <c r="S360" s="24">
        <f t="shared" si="33"/>
        <v>3100</v>
      </c>
    </row>
    <row r="361" spans="2:19" x14ac:dyDescent="0.2">
      <c r="B361" s="73">
        <f t="shared" si="34"/>
        <v>6</v>
      </c>
      <c r="C361" s="4"/>
      <c r="D361" s="4"/>
      <c r="E361" s="4"/>
      <c r="F361" s="51" t="s">
        <v>76</v>
      </c>
      <c r="G361" s="4">
        <v>637</v>
      </c>
      <c r="H361" s="4" t="s">
        <v>130</v>
      </c>
      <c r="I361" s="24">
        <v>20500</v>
      </c>
      <c r="J361" s="24"/>
      <c r="K361" s="24">
        <f t="shared" si="31"/>
        <v>20500</v>
      </c>
      <c r="M361" s="24"/>
      <c r="N361" s="24"/>
      <c r="O361" s="24">
        <f t="shared" si="32"/>
        <v>0</v>
      </c>
      <c r="Q361" s="24">
        <f t="shared" si="33"/>
        <v>20500</v>
      </c>
      <c r="R361" s="24">
        <f t="shared" si="33"/>
        <v>0</v>
      </c>
      <c r="S361" s="24">
        <f t="shared" si="33"/>
        <v>20500</v>
      </c>
    </row>
    <row r="362" spans="2:19" ht="15" x14ac:dyDescent="0.2">
      <c r="B362" s="73">
        <f t="shared" si="34"/>
        <v>7</v>
      </c>
      <c r="C362" s="9">
        <v>2</v>
      </c>
      <c r="D362" s="200" t="s">
        <v>197</v>
      </c>
      <c r="E362" s="193"/>
      <c r="F362" s="193"/>
      <c r="G362" s="193"/>
      <c r="H362" s="194"/>
      <c r="I362" s="43">
        <f>I363+I364+I365+I371</f>
        <v>89200</v>
      </c>
      <c r="J362" s="43">
        <f>J363+J364+J365+J371</f>
        <v>0</v>
      </c>
      <c r="K362" s="43">
        <f t="shared" si="31"/>
        <v>89200</v>
      </c>
      <c r="M362" s="43">
        <f>M363+M364+M365+M371</f>
        <v>0</v>
      </c>
      <c r="N362" s="43">
        <f>N363+N364+N365+N371</f>
        <v>0</v>
      </c>
      <c r="O362" s="43">
        <f t="shared" si="32"/>
        <v>0</v>
      </c>
      <c r="Q362" s="43">
        <f t="shared" si="33"/>
        <v>89200</v>
      </c>
      <c r="R362" s="43">
        <f t="shared" si="33"/>
        <v>0</v>
      </c>
      <c r="S362" s="43">
        <f t="shared" si="33"/>
        <v>89200</v>
      </c>
    </row>
    <row r="363" spans="2:19" x14ac:dyDescent="0.2">
      <c r="B363" s="73">
        <f t="shared" si="34"/>
        <v>8</v>
      </c>
      <c r="C363" s="13"/>
      <c r="D363" s="13"/>
      <c r="E363" s="13"/>
      <c r="F363" s="50" t="s">
        <v>196</v>
      </c>
      <c r="G363" s="13">
        <v>610</v>
      </c>
      <c r="H363" s="13" t="s">
        <v>137</v>
      </c>
      <c r="I363" s="47">
        <v>56000</v>
      </c>
      <c r="J363" s="47"/>
      <c r="K363" s="47">
        <f t="shared" si="31"/>
        <v>56000</v>
      </c>
      <c r="M363" s="47"/>
      <c r="N363" s="47"/>
      <c r="O363" s="47">
        <f t="shared" si="32"/>
        <v>0</v>
      </c>
      <c r="Q363" s="47">
        <f t="shared" si="33"/>
        <v>56000</v>
      </c>
      <c r="R363" s="47">
        <f t="shared" si="33"/>
        <v>0</v>
      </c>
      <c r="S363" s="47">
        <f t="shared" si="33"/>
        <v>56000</v>
      </c>
    </row>
    <row r="364" spans="2:19" x14ac:dyDescent="0.2">
      <c r="B364" s="73">
        <f t="shared" si="34"/>
        <v>9</v>
      </c>
      <c r="C364" s="13"/>
      <c r="D364" s="13"/>
      <c r="E364" s="13"/>
      <c r="F364" s="50" t="s">
        <v>196</v>
      </c>
      <c r="G364" s="13">
        <v>620</v>
      </c>
      <c r="H364" s="13" t="s">
        <v>132</v>
      </c>
      <c r="I364" s="47">
        <v>20900</v>
      </c>
      <c r="J364" s="47"/>
      <c r="K364" s="47">
        <f t="shared" si="31"/>
        <v>20900</v>
      </c>
      <c r="M364" s="47"/>
      <c r="N364" s="47"/>
      <c r="O364" s="47">
        <f t="shared" si="32"/>
        <v>0</v>
      </c>
      <c r="Q364" s="47">
        <f t="shared" si="33"/>
        <v>20900</v>
      </c>
      <c r="R364" s="47">
        <f t="shared" si="33"/>
        <v>0</v>
      </c>
      <c r="S364" s="47">
        <f t="shared" si="33"/>
        <v>20900</v>
      </c>
    </row>
    <row r="365" spans="2:19" x14ac:dyDescent="0.2">
      <c r="B365" s="73">
        <f t="shared" si="34"/>
        <v>10</v>
      </c>
      <c r="C365" s="13"/>
      <c r="D365" s="13"/>
      <c r="E365" s="13"/>
      <c r="F365" s="50" t="s">
        <v>196</v>
      </c>
      <c r="G365" s="13">
        <v>630</v>
      </c>
      <c r="H365" s="13" t="s">
        <v>129</v>
      </c>
      <c r="I365" s="47">
        <f>I370+I369+I368+I367+I366</f>
        <v>12100</v>
      </c>
      <c r="J365" s="47">
        <f>J370+J369+J368+J367+J366</f>
        <v>0</v>
      </c>
      <c r="K365" s="47">
        <f t="shared" si="31"/>
        <v>12100</v>
      </c>
      <c r="M365" s="47">
        <f>M370+M369+M368+M367+M366</f>
        <v>0</v>
      </c>
      <c r="N365" s="47">
        <f>N370+N369+N368+N367+N366</f>
        <v>0</v>
      </c>
      <c r="O365" s="47">
        <f t="shared" si="32"/>
        <v>0</v>
      </c>
      <c r="Q365" s="47">
        <f t="shared" si="33"/>
        <v>12100</v>
      </c>
      <c r="R365" s="47">
        <f t="shared" si="33"/>
        <v>0</v>
      </c>
      <c r="S365" s="47">
        <f t="shared" si="33"/>
        <v>12100</v>
      </c>
    </row>
    <row r="366" spans="2:19" x14ac:dyDescent="0.2">
      <c r="B366" s="73">
        <f t="shared" si="34"/>
        <v>11</v>
      </c>
      <c r="C366" s="4"/>
      <c r="D366" s="4"/>
      <c r="E366" s="4"/>
      <c r="F366" s="51" t="s">
        <v>196</v>
      </c>
      <c r="G366" s="4">
        <v>631</v>
      </c>
      <c r="H366" s="4" t="s">
        <v>135</v>
      </c>
      <c r="I366" s="24">
        <v>500</v>
      </c>
      <c r="J366" s="24"/>
      <c r="K366" s="24">
        <f t="shared" si="31"/>
        <v>500</v>
      </c>
      <c r="M366" s="24"/>
      <c r="N366" s="24"/>
      <c r="O366" s="24">
        <f t="shared" si="32"/>
        <v>0</v>
      </c>
      <c r="Q366" s="24">
        <f t="shared" si="33"/>
        <v>500</v>
      </c>
      <c r="R366" s="24">
        <f t="shared" si="33"/>
        <v>0</v>
      </c>
      <c r="S366" s="24">
        <f t="shared" si="33"/>
        <v>500</v>
      </c>
    </row>
    <row r="367" spans="2:19" x14ac:dyDescent="0.2">
      <c r="B367" s="73">
        <f t="shared" si="34"/>
        <v>12</v>
      </c>
      <c r="C367" s="4"/>
      <c r="D367" s="4"/>
      <c r="E367" s="4"/>
      <c r="F367" s="51" t="s">
        <v>196</v>
      </c>
      <c r="G367" s="4">
        <v>632</v>
      </c>
      <c r="H367" s="4" t="s">
        <v>140</v>
      </c>
      <c r="I367" s="24">
        <v>1800</v>
      </c>
      <c r="J367" s="24"/>
      <c r="K367" s="24">
        <f t="shared" si="31"/>
        <v>1800</v>
      </c>
      <c r="M367" s="24"/>
      <c r="N367" s="24"/>
      <c r="O367" s="24">
        <f t="shared" si="32"/>
        <v>0</v>
      </c>
      <c r="Q367" s="24">
        <f t="shared" si="33"/>
        <v>1800</v>
      </c>
      <c r="R367" s="24">
        <f t="shared" si="33"/>
        <v>0</v>
      </c>
      <c r="S367" s="24">
        <f t="shared" si="33"/>
        <v>1800</v>
      </c>
    </row>
    <row r="368" spans="2:19" x14ac:dyDescent="0.2">
      <c r="B368" s="73">
        <f t="shared" si="34"/>
        <v>13</v>
      </c>
      <c r="C368" s="4"/>
      <c r="D368" s="4"/>
      <c r="E368" s="4"/>
      <c r="F368" s="51" t="s">
        <v>196</v>
      </c>
      <c r="G368" s="4">
        <v>633</v>
      </c>
      <c r="H368" s="4" t="s">
        <v>133</v>
      </c>
      <c r="I368" s="24">
        <v>2800</v>
      </c>
      <c r="J368" s="24"/>
      <c r="K368" s="24">
        <f t="shared" si="31"/>
        <v>2800</v>
      </c>
      <c r="M368" s="24"/>
      <c r="N368" s="24"/>
      <c r="O368" s="24">
        <f t="shared" si="32"/>
        <v>0</v>
      </c>
      <c r="Q368" s="24">
        <f t="shared" si="33"/>
        <v>2800</v>
      </c>
      <c r="R368" s="24">
        <f t="shared" si="33"/>
        <v>0</v>
      </c>
      <c r="S368" s="24">
        <f t="shared" si="33"/>
        <v>2800</v>
      </c>
    </row>
    <row r="369" spans="2:19" x14ac:dyDescent="0.2">
      <c r="B369" s="73">
        <f t="shared" si="34"/>
        <v>14</v>
      </c>
      <c r="C369" s="4"/>
      <c r="D369" s="4"/>
      <c r="E369" s="4"/>
      <c r="F369" s="51" t="s">
        <v>196</v>
      </c>
      <c r="G369" s="4">
        <v>635</v>
      </c>
      <c r="H369" s="4" t="s">
        <v>139</v>
      </c>
      <c r="I369" s="24">
        <v>100</v>
      </c>
      <c r="J369" s="24"/>
      <c r="K369" s="24">
        <f t="shared" si="31"/>
        <v>100</v>
      </c>
      <c r="M369" s="24"/>
      <c r="N369" s="24"/>
      <c r="O369" s="24">
        <f t="shared" si="32"/>
        <v>0</v>
      </c>
      <c r="Q369" s="24">
        <f t="shared" si="33"/>
        <v>100</v>
      </c>
      <c r="R369" s="24">
        <f t="shared" si="33"/>
        <v>0</v>
      </c>
      <c r="S369" s="24">
        <f t="shared" si="33"/>
        <v>100</v>
      </c>
    </row>
    <row r="370" spans="2:19" x14ac:dyDescent="0.2">
      <c r="B370" s="73">
        <f t="shared" si="34"/>
        <v>15</v>
      </c>
      <c r="C370" s="4"/>
      <c r="D370" s="4"/>
      <c r="E370" s="4"/>
      <c r="F370" s="51" t="s">
        <v>196</v>
      </c>
      <c r="G370" s="4">
        <v>637</v>
      </c>
      <c r="H370" s="4" t="s">
        <v>130</v>
      </c>
      <c r="I370" s="24">
        <v>6900</v>
      </c>
      <c r="J370" s="24"/>
      <c r="K370" s="24">
        <f t="shared" si="31"/>
        <v>6900</v>
      </c>
      <c r="M370" s="24"/>
      <c r="N370" s="24"/>
      <c r="O370" s="24">
        <f t="shared" si="32"/>
        <v>0</v>
      </c>
      <c r="Q370" s="24">
        <f t="shared" si="33"/>
        <v>6900</v>
      </c>
      <c r="R370" s="24">
        <f t="shared" si="33"/>
        <v>0</v>
      </c>
      <c r="S370" s="24">
        <f t="shared" si="33"/>
        <v>6900</v>
      </c>
    </row>
    <row r="371" spans="2:19" x14ac:dyDescent="0.2">
      <c r="B371" s="73">
        <f t="shared" si="34"/>
        <v>16</v>
      </c>
      <c r="C371" s="13"/>
      <c r="D371" s="13"/>
      <c r="E371" s="13"/>
      <c r="F371" s="50" t="s">
        <v>196</v>
      </c>
      <c r="G371" s="13">
        <v>640</v>
      </c>
      <c r="H371" s="13" t="s">
        <v>136</v>
      </c>
      <c r="I371" s="47">
        <v>200</v>
      </c>
      <c r="J371" s="47"/>
      <c r="K371" s="47">
        <f t="shared" si="31"/>
        <v>200</v>
      </c>
      <c r="M371" s="47"/>
      <c r="N371" s="47"/>
      <c r="O371" s="47">
        <f t="shared" si="32"/>
        <v>0</v>
      </c>
      <c r="Q371" s="47">
        <f t="shared" si="33"/>
        <v>200</v>
      </c>
      <c r="R371" s="47">
        <f t="shared" si="33"/>
        <v>0</v>
      </c>
      <c r="S371" s="47">
        <f t="shared" si="33"/>
        <v>200</v>
      </c>
    </row>
    <row r="372" spans="2:19" ht="15" x14ac:dyDescent="0.2">
      <c r="B372" s="73">
        <f t="shared" si="34"/>
        <v>17</v>
      </c>
      <c r="C372" s="9">
        <v>3</v>
      </c>
      <c r="D372" s="200" t="s">
        <v>179</v>
      </c>
      <c r="E372" s="193"/>
      <c r="F372" s="193"/>
      <c r="G372" s="193"/>
      <c r="H372" s="194"/>
      <c r="I372" s="43">
        <f>I373+I374+I375+I380</f>
        <v>171400</v>
      </c>
      <c r="J372" s="43">
        <f>J373+J374+J375+J380</f>
        <v>0</v>
      </c>
      <c r="K372" s="43">
        <f t="shared" si="31"/>
        <v>171400</v>
      </c>
      <c r="M372" s="43">
        <f>M373+M374+M375+M380</f>
        <v>0</v>
      </c>
      <c r="N372" s="43">
        <f>N373+N374+N375+N380</f>
        <v>0</v>
      </c>
      <c r="O372" s="43">
        <f t="shared" si="32"/>
        <v>0</v>
      </c>
      <c r="Q372" s="43">
        <f t="shared" si="33"/>
        <v>171400</v>
      </c>
      <c r="R372" s="43">
        <f t="shared" si="33"/>
        <v>0</v>
      </c>
      <c r="S372" s="43">
        <f t="shared" si="33"/>
        <v>171400</v>
      </c>
    </row>
    <row r="373" spans="2:19" x14ac:dyDescent="0.2">
      <c r="B373" s="73">
        <f t="shared" si="34"/>
        <v>18</v>
      </c>
      <c r="C373" s="13"/>
      <c r="D373" s="13"/>
      <c r="E373" s="13"/>
      <c r="F373" s="50" t="s">
        <v>75</v>
      </c>
      <c r="G373" s="13">
        <v>610</v>
      </c>
      <c r="H373" s="13" t="s">
        <v>137</v>
      </c>
      <c r="I373" s="47">
        <f>111145+3880-10</f>
        <v>115015</v>
      </c>
      <c r="J373" s="47"/>
      <c r="K373" s="47">
        <f t="shared" si="31"/>
        <v>115015</v>
      </c>
      <c r="M373" s="47"/>
      <c r="N373" s="47"/>
      <c r="O373" s="47">
        <f t="shared" si="32"/>
        <v>0</v>
      </c>
      <c r="Q373" s="47">
        <f t="shared" si="33"/>
        <v>115015</v>
      </c>
      <c r="R373" s="47">
        <f t="shared" si="33"/>
        <v>0</v>
      </c>
      <c r="S373" s="47">
        <f t="shared" si="33"/>
        <v>115015</v>
      </c>
    </row>
    <row r="374" spans="2:19" x14ac:dyDescent="0.2">
      <c r="B374" s="73">
        <f t="shared" si="34"/>
        <v>19</v>
      </c>
      <c r="C374" s="13"/>
      <c r="D374" s="13"/>
      <c r="E374" s="13"/>
      <c r="F374" s="50" t="s">
        <v>75</v>
      </c>
      <c r="G374" s="13">
        <v>620</v>
      </c>
      <c r="H374" s="13" t="s">
        <v>132</v>
      </c>
      <c r="I374" s="47">
        <f>42565-10</f>
        <v>42555</v>
      </c>
      <c r="J374" s="47"/>
      <c r="K374" s="47">
        <f t="shared" si="31"/>
        <v>42555</v>
      </c>
      <c r="M374" s="47"/>
      <c r="N374" s="47"/>
      <c r="O374" s="47">
        <f t="shared" si="32"/>
        <v>0</v>
      </c>
      <c r="Q374" s="47">
        <f t="shared" si="33"/>
        <v>42555</v>
      </c>
      <c r="R374" s="47">
        <f t="shared" si="33"/>
        <v>0</v>
      </c>
      <c r="S374" s="47">
        <f t="shared" si="33"/>
        <v>42555</v>
      </c>
    </row>
    <row r="375" spans="2:19" x14ac:dyDescent="0.2">
      <c r="B375" s="73">
        <f t="shared" si="34"/>
        <v>20</v>
      </c>
      <c r="C375" s="13"/>
      <c r="D375" s="13"/>
      <c r="E375" s="13"/>
      <c r="F375" s="50" t="s">
        <v>75</v>
      </c>
      <c r="G375" s="13">
        <v>630</v>
      </c>
      <c r="H375" s="13" t="s">
        <v>129</v>
      </c>
      <c r="I375" s="47">
        <f>I379+I378+I377+I376</f>
        <v>13430</v>
      </c>
      <c r="J375" s="47">
        <f>J379+J378+J377+J376</f>
        <v>0</v>
      </c>
      <c r="K375" s="47">
        <f t="shared" si="31"/>
        <v>13430</v>
      </c>
      <c r="M375" s="47">
        <f>M379+M378+M377+M376</f>
        <v>0</v>
      </c>
      <c r="N375" s="47">
        <f>N379+N378+N377+N376</f>
        <v>0</v>
      </c>
      <c r="O375" s="47">
        <f t="shared" si="32"/>
        <v>0</v>
      </c>
      <c r="Q375" s="47">
        <f t="shared" si="33"/>
        <v>13430</v>
      </c>
      <c r="R375" s="47">
        <f t="shared" si="33"/>
        <v>0</v>
      </c>
      <c r="S375" s="47">
        <f t="shared" si="33"/>
        <v>13430</v>
      </c>
    </row>
    <row r="376" spans="2:19" x14ac:dyDescent="0.2">
      <c r="B376" s="73">
        <f t="shared" si="34"/>
        <v>21</v>
      </c>
      <c r="C376" s="4"/>
      <c r="D376" s="4"/>
      <c r="E376" s="4"/>
      <c r="F376" s="51" t="s">
        <v>75</v>
      </c>
      <c r="G376" s="4">
        <v>631</v>
      </c>
      <c r="H376" s="4" t="s">
        <v>135</v>
      </c>
      <c r="I376" s="24">
        <v>200</v>
      </c>
      <c r="J376" s="24"/>
      <c r="K376" s="24">
        <f t="shared" si="31"/>
        <v>200</v>
      </c>
      <c r="M376" s="24"/>
      <c r="N376" s="24"/>
      <c r="O376" s="24">
        <f t="shared" si="32"/>
        <v>0</v>
      </c>
      <c r="Q376" s="24">
        <f t="shared" si="33"/>
        <v>200</v>
      </c>
      <c r="R376" s="24">
        <f t="shared" si="33"/>
        <v>0</v>
      </c>
      <c r="S376" s="24">
        <f t="shared" si="33"/>
        <v>200</v>
      </c>
    </row>
    <row r="377" spans="2:19" x14ac:dyDescent="0.2">
      <c r="B377" s="73">
        <f t="shared" si="34"/>
        <v>22</v>
      </c>
      <c r="C377" s="4"/>
      <c r="D377" s="4"/>
      <c r="E377" s="4"/>
      <c r="F377" s="51" t="s">
        <v>75</v>
      </c>
      <c r="G377" s="4">
        <v>632</v>
      </c>
      <c r="H377" s="4" t="s">
        <v>140</v>
      </c>
      <c r="I377" s="24">
        <f>1500</f>
        <v>1500</v>
      </c>
      <c r="J377" s="24"/>
      <c r="K377" s="24">
        <f t="shared" si="31"/>
        <v>1500</v>
      </c>
      <c r="M377" s="24"/>
      <c r="N377" s="24"/>
      <c r="O377" s="24">
        <f t="shared" si="32"/>
        <v>0</v>
      </c>
      <c r="Q377" s="24">
        <f t="shared" si="33"/>
        <v>1500</v>
      </c>
      <c r="R377" s="24">
        <f t="shared" si="33"/>
        <v>0</v>
      </c>
      <c r="S377" s="24">
        <f t="shared" si="33"/>
        <v>1500</v>
      </c>
    </row>
    <row r="378" spans="2:19" x14ac:dyDescent="0.2">
      <c r="B378" s="73">
        <f t="shared" si="34"/>
        <v>23</v>
      </c>
      <c r="C378" s="4"/>
      <c r="D378" s="4"/>
      <c r="E378" s="4"/>
      <c r="F378" s="51" t="s">
        <v>75</v>
      </c>
      <c r="G378" s="4">
        <v>633</v>
      </c>
      <c r="H378" s="4" t="s">
        <v>133</v>
      </c>
      <c r="I378" s="24">
        <f>5680-2000</f>
        <v>3680</v>
      </c>
      <c r="J378" s="24"/>
      <c r="K378" s="24">
        <f t="shared" si="31"/>
        <v>3680</v>
      </c>
      <c r="M378" s="24"/>
      <c r="N378" s="24"/>
      <c r="O378" s="24">
        <f t="shared" si="32"/>
        <v>0</v>
      </c>
      <c r="Q378" s="24">
        <f t="shared" si="33"/>
        <v>3680</v>
      </c>
      <c r="R378" s="24">
        <f t="shared" si="33"/>
        <v>0</v>
      </c>
      <c r="S378" s="24">
        <f t="shared" si="33"/>
        <v>3680</v>
      </c>
    </row>
    <row r="379" spans="2:19" x14ac:dyDescent="0.2">
      <c r="B379" s="73">
        <f t="shared" si="34"/>
        <v>24</v>
      </c>
      <c r="C379" s="4"/>
      <c r="D379" s="4"/>
      <c r="E379" s="4"/>
      <c r="F379" s="51" t="s">
        <v>75</v>
      </c>
      <c r="G379" s="4">
        <v>637</v>
      </c>
      <c r="H379" s="4" t="s">
        <v>130</v>
      </c>
      <c r="I379" s="24">
        <v>8050</v>
      </c>
      <c r="J379" s="24"/>
      <c r="K379" s="24">
        <f t="shared" si="31"/>
        <v>8050</v>
      </c>
      <c r="M379" s="24"/>
      <c r="N379" s="24"/>
      <c r="O379" s="24">
        <f t="shared" si="32"/>
        <v>0</v>
      </c>
      <c r="Q379" s="24">
        <f t="shared" si="33"/>
        <v>8050</v>
      </c>
      <c r="R379" s="24">
        <f t="shared" si="33"/>
        <v>0</v>
      </c>
      <c r="S379" s="24">
        <f t="shared" si="33"/>
        <v>8050</v>
      </c>
    </row>
    <row r="380" spans="2:19" x14ac:dyDescent="0.2">
      <c r="B380" s="73">
        <f t="shared" si="34"/>
        <v>25</v>
      </c>
      <c r="C380" s="13"/>
      <c r="D380" s="13"/>
      <c r="E380" s="13"/>
      <c r="F380" s="50" t="s">
        <v>75</v>
      </c>
      <c r="G380" s="13">
        <v>640</v>
      </c>
      <c r="H380" s="13" t="s">
        <v>136</v>
      </c>
      <c r="I380" s="47">
        <v>400</v>
      </c>
      <c r="J380" s="47"/>
      <c r="K380" s="47">
        <f t="shared" si="31"/>
        <v>400</v>
      </c>
      <c r="M380" s="47"/>
      <c r="N380" s="47"/>
      <c r="O380" s="47">
        <f t="shared" si="32"/>
        <v>0</v>
      </c>
      <c r="Q380" s="47">
        <f t="shared" si="33"/>
        <v>400</v>
      </c>
      <c r="R380" s="47">
        <f t="shared" si="33"/>
        <v>0</v>
      </c>
      <c r="S380" s="47">
        <f t="shared" si="33"/>
        <v>400</v>
      </c>
    </row>
    <row r="381" spans="2:19" ht="15" x14ac:dyDescent="0.2">
      <c r="B381" s="73">
        <f t="shared" si="34"/>
        <v>26</v>
      </c>
      <c r="C381" s="9">
        <v>4</v>
      </c>
      <c r="D381" s="200" t="s">
        <v>260</v>
      </c>
      <c r="E381" s="193"/>
      <c r="F381" s="193"/>
      <c r="G381" s="193"/>
      <c r="H381" s="194"/>
      <c r="I381" s="43">
        <f>I383+I384+I385+I390</f>
        <v>38200</v>
      </c>
      <c r="J381" s="43">
        <f>J383+J384+J385+J390</f>
        <v>0</v>
      </c>
      <c r="K381" s="43">
        <f t="shared" si="31"/>
        <v>38200</v>
      </c>
      <c r="M381" s="43">
        <f>M383+M384+M385+M390</f>
        <v>0</v>
      </c>
      <c r="N381" s="43">
        <f>N383+N384+N385+N390</f>
        <v>0</v>
      </c>
      <c r="O381" s="43">
        <f t="shared" si="32"/>
        <v>0</v>
      </c>
      <c r="Q381" s="43">
        <f t="shared" si="33"/>
        <v>38200</v>
      </c>
      <c r="R381" s="43">
        <f t="shared" si="33"/>
        <v>0</v>
      </c>
      <c r="S381" s="43">
        <f t="shared" si="33"/>
        <v>38200</v>
      </c>
    </row>
    <row r="382" spans="2:19" ht="15" x14ac:dyDescent="0.25">
      <c r="B382" s="73">
        <f t="shared" si="34"/>
        <v>27</v>
      </c>
      <c r="C382" s="16"/>
      <c r="D382" s="16"/>
      <c r="E382" s="16">
        <v>2</v>
      </c>
      <c r="F382" s="48"/>
      <c r="G382" s="16"/>
      <c r="H382" s="16" t="s">
        <v>258</v>
      </c>
      <c r="I382" s="45">
        <f>I381</f>
        <v>38200</v>
      </c>
      <c r="J382" s="45">
        <f>J381</f>
        <v>0</v>
      </c>
      <c r="K382" s="45">
        <f t="shared" si="31"/>
        <v>38200</v>
      </c>
      <c r="M382" s="45">
        <f>M381</f>
        <v>0</v>
      </c>
      <c r="N382" s="45">
        <f>N381</f>
        <v>0</v>
      </c>
      <c r="O382" s="45">
        <f t="shared" si="32"/>
        <v>0</v>
      </c>
      <c r="Q382" s="45">
        <f t="shared" si="33"/>
        <v>38200</v>
      </c>
      <c r="R382" s="45">
        <f t="shared" si="33"/>
        <v>0</v>
      </c>
      <c r="S382" s="45">
        <f t="shared" si="33"/>
        <v>38200</v>
      </c>
    </row>
    <row r="383" spans="2:19" x14ac:dyDescent="0.2">
      <c r="B383" s="73">
        <f t="shared" si="34"/>
        <v>28</v>
      </c>
      <c r="C383" s="13"/>
      <c r="D383" s="13"/>
      <c r="E383" s="13"/>
      <c r="F383" s="50" t="s">
        <v>206</v>
      </c>
      <c r="G383" s="13">
        <v>610</v>
      </c>
      <c r="H383" s="13" t="s">
        <v>137</v>
      </c>
      <c r="I383" s="47">
        <v>18400</v>
      </c>
      <c r="J383" s="47"/>
      <c r="K383" s="47">
        <f t="shared" si="31"/>
        <v>18400</v>
      </c>
      <c r="M383" s="47"/>
      <c r="N383" s="47"/>
      <c r="O383" s="47">
        <f t="shared" si="32"/>
        <v>0</v>
      </c>
      <c r="Q383" s="47">
        <f t="shared" si="33"/>
        <v>18400</v>
      </c>
      <c r="R383" s="47">
        <f t="shared" si="33"/>
        <v>0</v>
      </c>
      <c r="S383" s="47">
        <f t="shared" si="33"/>
        <v>18400</v>
      </c>
    </row>
    <row r="384" spans="2:19" x14ac:dyDescent="0.2">
      <c r="B384" s="73">
        <f t="shared" si="34"/>
        <v>29</v>
      </c>
      <c r="C384" s="13"/>
      <c r="D384" s="13"/>
      <c r="E384" s="13"/>
      <c r="F384" s="50" t="s">
        <v>206</v>
      </c>
      <c r="G384" s="13">
        <v>620</v>
      </c>
      <c r="H384" s="13" t="s">
        <v>132</v>
      </c>
      <c r="I384" s="47">
        <v>6465</v>
      </c>
      <c r="J384" s="47"/>
      <c r="K384" s="47">
        <f t="shared" si="31"/>
        <v>6465</v>
      </c>
      <c r="M384" s="47"/>
      <c r="N384" s="47"/>
      <c r="O384" s="47">
        <f t="shared" si="32"/>
        <v>0</v>
      </c>
      <c r="Q384" s="47">
        <f t="shared" si="33"/>
        <v>6465</v>
      </c>
      <c r="R384" s="47">
        <f t="shared" si="33"/>
        <v>0</v>
      </c>
      <c r="S384" s="47">
        <f t="shared" si="33"/>
        <v>6465</v>
      </c>
    </row>
    <row r="385" spans="2:19" x14ac:dyDescent="0.2">
      <c r="B385" s="73">
        <f t="shared" si="34"/>
        <v>30</v>
      </c>
      <c r="C385" s="13"/>
      <c r="D385" s="13"/>
      <c r="E385" s="13"/>
      <c r="F385" s="50" t="s">
        <v>206</v>
      </c>
      <c r="G385" s="13">
        <v>630</v>
      </c>
      <c r="H385" s="13" t="s">
        <v>129</v>
      </c>
      <c r="I385" s="47">
        <f>I389+I388+I387+I386</f>
        <v>13285</v>
      </c>
      <c r="J385" s="47">
        <f>J389+J388+J387+J386</f>
        <v>0</v>
      </c>
      <c r="K385" s="47">
        <f t="shared" si="31"/>
        <v>13285</v>
      </c>
      <c r="M385" s="47">
        <f>M389+M388+M387+M386</f>
        <v>0</v>
      </c>
      <c r="N385" s="47">
        <f>N389+N388+N387+N386</f>
        <v>0</v>
      </c>
      <c r="O385" s="47">
        <f t="shared" si="32"/>
        <v>0</v>
      </c>
      <c r="Q385" s="47">
        <f t="shared" si="33"/>
        <v>13285</v>
      </c>
      <c r="R385" s="47">
        <f t="shared" si="33"/>
        <v>0</v>
      </c>
      <c r="S385" s="47">
        <f t="shared" si="33"/>
        <v>13285</v>
      </c>
    </row>
    <row r="386" spans="2:19" x14ac:dyDescent="0.2">
      <c r="B386" s="73">
        <f t="shared" si="34"/>
        <v>31</v>
      </c>
      <c r="C386" s="4"/>
      <c r="D386" s="4"/>
      <c r="E386" s="4"/>
      <c r="F386" s="51" t="s">
        <v>206</v>
      </c>
      <c r="G386" s="4">
        <v>632</v>
      </c>
      <c r="H386" s="4" t="s">
        <v>140</v>
      </c>
      <c r="I386" s="24">
        <v>7940</v>
      </c>
      <c r="J386" s="24"/>
      <c r="K386" s="24">
        <f t="shared" si="31"/>
        <v>7940</v>
      </c>
      <c r="M386" s="24"/>
      <c r="N386" s="24"/>
      <c r="O386" s="24">
        <f t="shared" si="32"/>
        <v>0</v>
      </c>
      <c r="Q386" s="24">
        <f t="shared" si="33"/>
        <v>7940</v>
      </c>
      <c r="R386" s="24">
        <f t="shared" si="33"/>
        <v>0</v>
      </c>
      <c r="S386" s="24">
        <f t="shared" si="33"/>
        <v>7940</v>
      </c>
    </row>
    <row r="387" spans="2:19" x14ac:dyDescent="0.2">
      <c r="B387" s="73">
        <f t="shared" si="34"/>
        <v>32</v>
      </c>
      <c r="C387" s="4"/>
      <c r="D387" s="4"/>
      <c r="E387" s="4"/>
      <c r="F387" s="51" t="s">
        <v>206</v>
      </c>
      <c r="G387" s="4">
        <v>633</v>
      </c>
      <c r="H387" s="4" t="s">
        <v>133</v>
      </c>
      <c r="I387" s="24">
        <v>1730</v>
      </c>
      <c r="J387" s="24"/>
      <c r="K387" s="24">
        <f t="shared" si="31"/>
        <v>1730</v>
      </c>
      <c r="M387" s="24"/>
      <c r="N387" s="24"/>
      <c r="O387" s="24">
        <f t="shared" si="32"/>
        <v>0</v>
      </c>
      <c r="Q387" s="24">
        <f t="shared" si="33"/>
        <v>1730</v>
      </c>
      <c r="R387" s="24">
        <f t="shared" si="33"/>
        <v>0</v>
      </c>
      <c r="S387" s="24">
        <f t="shared" si="33"/>
        <v>1730</v>
      </c>
    </row>
    <row r="388" spans="2:19" x14ac:dyDescent="0.2">
      <c r="B388" s="73">
        <f t="shared" si="34"/>
        <v>33</v>
      </c>
      <c r="C388" s="4"/>
      <c r="D388" s="4"/>
      <c r="E388" s="4"/>
      <c r="F388" s="51" t="s">
        <v>206</v>
      </c>
      <c r="G388" s="4">
        <v>635</v>
      </c>
      <c r="H388" s="4" t="s">
        <v>139</v>
      </c>
      <c r="I388" s="24">
        <v>400</v>
      </c>
      <c r="J388" s="24"/>
      <c r="K388" s="24">
        <f t="shared" ref="K388:K420" si="35">I388+J388</f>
        <v>400</v>
      </c>
      <c r="M388" s="24"/>
      <c r="N388" s="24"/>
      <c r="O388" s="24">
        <f t="shared" ref="O388:O420" si="36">M388+N388</f>
        <v>0</v>
      </c>
      <c r="Q388" s="24">
        <f t="shared" si="33"/>
        <v>400</v>
      </c>
      <c r="R388" s="24">
        <f t="shared" si="33"/>
        <v>0</v>
      </c>
      <c r="S388" s="24">
        <f t="shared" si="33"/>
        <v>400</v>
      </c>
    </row>
    <row r="389" spans="2:19" x14ac:dyDescent="0.2">
      <c r="B389" s="73">
        <f t="shared" si="34"/>
        <v>34</v>
      </c>
      <c r="C389" s="4"/>
      <c r="D389" s="4"/>
      <c r="E389" s="4"/>
      <c r="F389" s="51" t="s">
        <v>206</v>
      </c>
      <c r="G389" s="4">
        <v>637</v>
      </c>
      <c r="H389" s="4" t="s">
        <v>130</v>
      </c>
      <c r="I389" s="24">
        <v>3215</v>
      </c>
      <c r="J389" s="24"/>
      <c r="K389" s="24">
        <f t="shared" si="35"/>
        <v>3215</v>
      </c>
      <c r="M389" s="24"/>
      <c r="N389" s="24"/>
      <c r="O389" s="24">
        <f t="shared" si="36"/>
        <v>0</v>
      </c>
      <c r="Q389" s="24">
        <f t="shared" si="33"/>
        <v>3215</v>
      </c>
      <c r="R389" s="24">
        <f t="shared" si="33"/>
        <v>0</v>
      </c>
      <c r="S389" s="24">
        <f t="shared" si="33"/>
        <v>3215</v>
      </c>
    </row>
    <row r="390" spans="2:19" x14ac:dyDescent="0.2">
      <c r="B390" s="73">
        <f t="shared" si="34"/>
        <v>35</v>
      </c>
      <c r="C390" s="13"/>
      <c r="D390" s="13"/>
      <c r="E390" s="13"/>
      <c r="F390" s="50" t="s">
        <v>206</v>
      </c>
      <c r="G390" s="13">
        <v>640</v>
      </c>
      <c r="H390" s="13" t="s">
        <v>136</v>
      </c>
      <c r="I390" s="47">
        <v>50</v>
      </c>
      <c r="J390" s="47"/>
      <c r="K390" s="47">
        <f t="shared" si="35"/>
        <v>50</v>
      </c>
      <c r="M390" s="47"/>
      <c r="N390" s="47"/>
      <c r="O390" s="47">
        <f t="shared" si="36"/>
        <v>0</v>
      </c>
      <c r="Q390" s="47">
        <f t="shared" si="33"/>
        <v>50</v>
      </c>
      <c r="R390" s="47">
        <f t="shared" si="33"/>
        <v>0</v>
      </c>
      <c r="S390" s="47">
        <f t="shared" si="33"/>
        <v>50</v>
      </c>
    </row>
    <row r="391" spans="2:19" ht="15" x14ac:dyDescent="0.2">
      <c r="B391" s="73">
        <f t="shared" si="34"/>
        <v>36</v>
      </c>
      <c r="C391" s="9">
        <v>5</v>
      </c>
      <c r="D391" s="200" t="s">
        <v>1</v>
      </c>
      <c r="E391" s="193"/>
      <c r="F391" s="193"/>
      <c r="G391" s="193"/>
      <c r="H391" s="194"/>
      <c r="I391" s="43">
        <f>I392</f>
        <v>28700</v>
      </c>
      <c r="J391" s="43">
        <f>J392</f>
        <v>0</v>
      </c>
      <c r="K391" s="43">
        <f t="shared" si="35"/>
        <v>28700</v>
      </c>
      <c r="M391" s="43">
        <f>M392</f>
        <v>0</v>
      </c>
      <c r="N391" s="43">
        <f>N392</f>
        <v>0</v>
      </c>
      <c r="O391" s="43">
        <f t="shared" si="36"/>
        <v>0</v>
      </c>
      <c r="Q391" s="43">
        <f t="shared" si="33"/>
        <v>28700</v>
      </c>
      <c r="R391" s="43">
        <f t="shared" si="33"/>
        <v>0</v>
      </c>
      <c r="S391" s="43">
        <f t="shared" si="33"/>
        <v>28700</v>
      </c>
    </row>
    <row r="392" spans="2:19" ht="15" x14ac:dyDescent="0.25">
      <c r="B392" s="73">
        <f t="shared" si="34"/>
        <v>37</v>
      </c>
      <c r="C392" s="16"/>
      <c r="D392" s="16"/>
      <c r="E392" s="16">
        <v>2</v>
      </c>
      <c r="F392" s="48"/>
      <c r="G392" s="16"/>
      <c r="H392" s="16" t="s">
        <v>258</v>
      </c>
      <c r="I392" s="45">
        <f>I393+I394+I395+I401</f>
        <v>28700</v>
      </c>
      <c r="J392" s="45">
        <f>J393+J394+J395+J401</f>
        <v>0</v>
      </c>
      <c r="K392" s="45">
        <f t="shared" si="35"/>
        <v>28700</v>
      </c>
      <c r="M392" s="45">
        <f>M393+M394+M395+M401</f>
        <v>0</v>
      </c>
      <c r="N392" s="45">
        <f>N393+N394+N395+N401</f>
        <v>0</v>
      </c>
      <c r="O392" s="45">
        <f t="shared" si="36"/>
        <v>0</v>
      </c>
      <c r="Q392" s="45">
        <f t="shared" si="33"/>
        <v>28700</v>
      </c>
      <c r="R392" s="45">
        <f t="shared" si="33"/>
        <v>0</v>
      </c>
      <c r="S392" s="45">
        <f t="shared" si="33"/>
        <v>28700</v>
      </c>
    </row>
    <row r="393" spans="2:19" x14ac:dyDescent="0.2">
      <c r="B393" s="73">
        <f t="shared" si="34"/>
        <v>38</v>
      </c>
      <c r="C393" s="13"/>
      <c r="D393" s="13"/>
      <c r="E393" s="13"/>
      <c r="F393" s="50" t="s">
        <v>206</v>
      </c>
      <c r="G393" s="13">
        <v>610</v>
      </c>
      <c r="H393" s="13" t="s">
        <v>137</v>
      </c>
      <c r="I393" s="47">
        <v>6600</v>
      </c>
      <c r="J393" s="47"/>
      <c r="K393" s="47">
        <f t="shared" si="35"/>
        <v>6600</v>
      </c>
      <c r="M393" s="47"/>
      <c r="N393" s="47"/>
      <c r="O393" s="47">
        <f t="shared" si="36"/>
        <v>0</v>
      </c>
      <c r="Q393" s="47">
        <f t="shared" si="33"/>
        <v>6600</v>
      </c>
      <c r="R393" s="47">
        <f t="shared" si="33"/>
        <v>0</v>
      </c>
      <c r="S393" s="47">
        <f t="shared" si="33"/>
        <v>6600</v>
      </c>
    </row>
    <row r="394" spans="2:19" x14ac:dyDescent="0.2">
      <c r="B394" s="73">
        <f t="shared" si="34"/>
        <v>39</v>
      </c>
      <c r="C394" s="13"/>
      <c r="D394" s="13"/>
      <c r="E394" s="13"/>
      <c r="F394" s="50" t="s">
        <v>206</v>
      </c>
      <c r="G394" s="13">
        <v>620</v>
      </c>
      <c r="H394" s="13" t="s">
        <v>132</v>
      </c>
      <c r="I394" s="47">
        <v>2950</v>
      </c>
      <c r="J394" s="47"/>
      <c r="K394" s="47">
        <f t="shared" si="35"/>
        <v>2950</v>
      </c>
      <c r="M394" s="47"/>
      <c r="N394" s="47"/>
      <c r="O394" s="47">
        <f t="shared" si="36"/>
        <v>0</v>
      </c>
      <c r="Q394" s="47">
        <f t="shared" si="33"/>
        <v>2950</v>
      </c>
      <c r="R394" s="47">
        <f t="shared" si="33"/>
        <v>0</v>
      </c>
      <c r="S394" s="47">
        <f t="shared" si="33"/>
        <v>2950</v>
      </c>
    </row>
    <row r="395" spans="2:19" x14ac:dyDescent="0.2">
      <c r="B395" s="73">
        <f t="shared" si="34"/>
        <v>40</v>
      </c>
      <c r="C395" s="13"/>
      <c r="D395" s="13"/>
      <c r="E395" s="13"/>
      <c r="F395" s="50" t="s">
        <v>206</v>
      </c>
      <c r="G395" s="13">
        <v>630</v>
      </c>
      <c r="H395" s="13" t="s">
        <v>129</v>
      </c>
      <c r="I395" s="47">
        <f>I400+I399+I398+I397+I396</f>
        <v>18700</v>
      </c>
      <c r="J395" s="47">
        <f>J400+J399+J398+J397+J396</f>
        <v>0</v>
      </c>
      <c r="K395" s="47">
        <f t="shared" si="35"/>
        <v>18700</v>
      </c>
      <c r="M395" s="47">
        <f>M400+M399+M398+M397+M396</f>
        <v>0</v>
      </c>
      <c r="N395" s="47">
        <f>N400+N399+N398+N397+N396</f>
        <v>0</v>
      </c>
      <c r="O395" s="47">
        <f t="shared" si="36"/>
        <v>0</v>
      </c>
      <c r="Q395" s="47">
        <f t="shared" si="33"/>
        <v>18700</v>
      </c>
      <c r="R395" s="47">
        <f t="shared" si="33"/>
        <v>0</v>
      </c>
      <c r="S395" s="47">
        <f t="shared" si="33"/>
        <v>18700</v>
      </c>
    </row>
    <row r="396" spans="2:19" x14ac:dyDescent="0.2">
      <c r="B396" s="73">
        <f t="shared" si="34"/>
        <v>41</v>
      </c>
      <c r="C396" s="4"/>
      <c r="D396" s="4"/>
      <c r="E396" s="4"/>
      <c r="F396" s="51" t="s">
        <v>206</v>
      </c>
      <c r="G396" s="4">
        <v>632</v>
      </c>
      <c r="H396" s="4" t="s">
        <v>140</v>
      </c>
      <c r="I396" s="24">
        <v>6600</v>
      </c>
      <c r="J396" s="24"/>
      <c r="K396" s="24">
        <f t="shared" si="35"/>
        <v>6600</v>
      </c>
      <c r="M396" s="24"/>
      <c r="N396" s="24"/>
      <c r="O396" s="24">
        <f t="shared" si="36"/>
        <v>0</v>
      </c>
      <c r="Q396" s="24">
        <f t="shared" si="33"/>
        <v>6600</v>
      </c>
      <c r="R396" s="24">
        <f t="shared" si="33"/>
        <v>0</v>
      </c>
      <c r="S396" s="24">
        <f t="shared" si="33"/>
        <v>6600</v>
      </c>
    </row>
    <row r="397" spans="2:19" x14ac:dyDescent="0.2">
      <c r="B397" s="73">
        <f t="shared" si="34"/>
        <v>42</v>
      </c>
      <c r="C397" s="4"/>
      <c r="D397" s="4"/>
      <c r="E397" s="4"/>
      <c r="F397" s="51" t="s">
        <v>206</v>
      </c>
      <c r="G397" s="4">
        <v>633</v>
      </c>
      <c r="H397" s="4" t="s">
        <v>133</v>
      </c>
      <c r="I397" s="24">
        <v>500</v>
      </c>
      <c r="J397" s="24">
        <v>-100</v>
      </c>
      <c r="K397" s="24">
        <f t="shared" si="35"/>
        <v>400</v>
      </c>
      <c r="M397" s="24"/>
      <c r="N397" s="24"/>
      <c r="O397" s="24">
        <f t="shared" si="36"/>
        <v>0</v>
      </c>
      <c r="Q397" s="24">
        <f t="shared" si="33"/>
        <v>500</v>
      </c>
      <c r="R397" s="24">
        <f t="shared" si="33"/>
        <v>-100</v>
      </c>
      <c r="S397" s="24">
        <f t="shared" si="33"/>
        <v>400</v>
      </c>
    </row>
    <row r="398" spans="2:19" x14ac:dyDescent="0.2">
      <c r="B398" s="73">
        <f t="shared" si="34"/>
        <v>43</v>
      </c>
      <c r="C398" s="4"/>
      <c r="D398" s="4"/>
      <c r="E398" s="4"/>
      <c r="F398" s="51" t="s">
        <v>206</v>
      </c>
      <c r="G398" s="4">
        <v>635</v>
      </c>
      <c r="H398" s="4" t="s">
        <v>139</v>
      </c>
      <c r="I398" s="24">
        <v>100</v>
      </c>
      <c r="J398" s="24">
        <v>100</v>
      </c>
      <c r="K398" s="24">
        <f t="shared" si="35"/>
        <v>200</v>
      </c>
      <c r="M398" s="24"/>
      <c r="N398" s="24"/>
      <c r="O398" s="24">
        <f t="shared" si="36"/>
        <v>0</v>
      </c>
      <c r="Q398" s="24">
        <f t="shared" si="33"/>
        <v>100</v>
      </c>
      <c r="R398" s="24">
        <f t="shared" si="33"/>
        <v>100</v>
      </c>
      <c r="S398" s="24">
        <f t="shared" si="33"/>
        <v>200</v>
      </c>
    </row>
    <row r="399" spans="2:19" x14ac:dyDescent="0.2">
      <c r="B399" s="73">
        <f t="shared" si="34"/>
        <v>44</v>
      </c>
      <c r="C399" s="4"/>
      <c r="D399" s="4"/>
      <c r="E399" s="4"/>
      <c r="F399" s="51" t="s">
        <v>206</v>
      </c>
      <c r="G399" s="4">
        <v>636</v>
      </c>
      <c r="H399" s="4" t="s">
        <v>134</v>
      </c>
      <c r="I399" s="24">
        <v>1200</v>
      </c>
      <c r="J399" s="24"/>
      <c r="K399" s="24">
        <f t="shared" si="35"/>
        <v>1200</v>
      </c>
      <c r="M399" s="24"/>
      <c r="N399" s="24"/>
      <c r="O399" s="24">
        <f t="shared" si="36"/>
        <v>0</v>
      </c>
      <c r="Q399" s="24">
        <f t="shared" si="33"/>
        <v>1200</v>
      </c>
      <c r="R399" s="24">
        <f t="shared" si="33"/>
        <v>0</v>
      </c>
      <c r="S399" s="24">
        <f t="shared" si="33"/>
        <v>1200</v>
      </c>
    </row>
    <row r="400" spans="2:19" x14ac:dyDescent="0.2">
      <c r="B400" s="73">
        <f t="shared" si="34"/>
        <v>45</v>
      </c>
      <c r="C400" s="4"/>
      <c r="D400" s="4"/>
      <c r="E400" s="4"/>
      <c r="F400" s="51" t="s">
        <v>206</v>
      </c>
      <c r="G400" s="4">
        <v>637</v>
      </c>
      <c r="H400" s="4" t="s">
        <v>130</v>
      </c>
      <c r="I400" s="24">
        <v>10300</v>
      </c>
      <c r="J400" s="24"/>
      <c r="K400" s="24">
        <f t="shared" si="35"/>
        <v>10300</v>
      </c>
      <c r="M400" s="24"/>
      <c r="N400" s="24"/>
      <c r="O400" s="24">
        <f t="shared" si="36"/>
        <v>0</v>
      </c>
      <c r="Q400" s="24">
        <f t="shared" si="33"/>
        <v>10300</v>
      </c>
      <c r="R400" s="24">
        <f t="shared" si="33"/>
        <v>0</v>
      </c>
      <c r="S400" s="24">
        <f t="shared" si="33"/>
        <v>10300</v>
      </c>
    </row>
    <row r="401" spans="2:19" x14ac:dyDescent="0.2">
      <c r="B401" s="73">
        <f t="shared" si="34"/>
        <v>46</v>
      </c>
      <c r="C401" s="13"/>
      <c r="D401" s="13"/>
      <c r="E401" s="13"/>
      <c r="F401" s="50" t="s">
        <v>160</v>
      </c>
      <c r="G401" s="13">
        <v>630</v>
      </c>
      <c r="H401" s="13" t="s">
        <v>129</v>
      </c>
      <c r="I401" s="47">
        <f>I402</f>
        <v>450</v>
      </c>
      <c r="J401" s="47">
        <f>J402</f>
        <v>0</v>
      </c>
      <c r="K401" s="47">
        <f t="shared" si="35"/>
        <v>450</v>
      </c>
      <c r="M401" s="47">
        <f>M402</f>
        <v>0</v>
      </c>
      <c r="N401" s="47">
        <f>N402</f>
        <v>0</v>
      </c>
      <c r="O401" s="47">
        <f t="shared" si="36"/>
        <v>0</v>
      </c>
      <c r="Q401" s="47">
        <f t="shared" si="33"/>
        <v>450</v>
      </c>
      <c r="R401" s="47">
        <f t="shared" si="33"/>
        <v>0</v>
      </c>
      <c r="S401" s="47">
        <f t="shared" si="33"/>
        <v>450</v>
      </c>
    </row>
    <row r="402" spans="2:19" x14ac:dyDescent="0.2">
      <c r="B402" s="73">
        <f t="shared" si="34"/>
        <v>47</v>
      </c>
      <c r="C402" s="4"/>
      <c r="D402" s="4"/>
      <c r="E402" s="4"/>
      <c r="F402" s="51" t="s">
        <v>160</v>
      </c>
      <c r="G402" s="4">
        <v>636</v>
      </c>
      <c r="H402" s="4" t="s">
        <v>134</v>
      </c>
      <c r="I402" s="24">
        <v>450</v>
      </c>
      <c r="J402" s="24"/>
      <c r="K402" s="24">
        <f t="shared" si="35"/>
        <v>450</v>
      </c>
      <c r="M402" s="24"/>
      <c r="N402" s="24"/>
      <c r="O402" s="24">
        <f t="shared" si="36"/>
        <v>0</v>
      </c>
      <c r="Q402" s="24">
        <f t="shared" si="33"/>
        <v>450</v>
      </c>
      <c r="R402" s="24">
        <f t="shared" si="33"/>
        <v>0</v>
      </c>
      <c r="S402" s="24">
        <f t="shared" si="33"/>
        <v>450</v>
      </c>
    </row>
    <row r="403" spans="2:19" ht="15" x14ac:dyDescent="0.2">
      <c r="B403" s="73">
        <f t="shared" si="34"/>
        <v>48</v>
      </c>
      <c r="C403" s="9">
        <v>6</v>
      </c>
      <c r="D403" s="200" t="s">
        <v>152</v>
      </c>
      <c r="E403" s="193"/>
      <c r="F403" s="193"/>
      <c r="G403" s="193"/>
      <c r="H403" s="194"/>
      <c r="I403" s="43">
        <f>I404+I408</f>
        <v>144630</v>
      </c>
      <c r="J403" s="43">
        <f>J404+J408</f>
        <v>0</v>
      </c>
      <c r="K403" s="43">
        <f t="shared" si="35"/>
        <v>144630</v>
      </c>
      <c r="M403" s="43">
        <f>M404+M408</f>
        <v>34212</v>
      </c>
      <c r="N403" s="43">
        <f>N404+N408</f>
        <v>0</v>
      </c>
      <c r="O403" s="43">
        <f t="shared" si="36"/>
        <v>34212</v>
      </c>
      <c r="Q403" s="43">
        <f t="shared" si="33"/>
        <v>178842</v>
      </c>
      <c r="R403" s="43">
        <f t="shared" si="33"/>
        <v>0</v>
      </c>
      <c r="S403" s="43">
        <f t="shared" si="33"/>
        <v>178842</v>
      </c>
    </row>
    <row r="404" spans="2:19" x14ac:dyDescent="0.2">
      <c r="B404" s="73">
        <f t="shared" si="34"/>
        <v>49</v>
      </c>
      <c r="C404" s="13"/>
      <c r="D404" s="13"/>
      <c r="E404" s="13"/>
      <c r="F404" s="50" t="s">
        <v>151</v>
      </c>
      <c r="G404" s="13">
        <v>630</v>
      </c>
      <c r="H404" s="13" t="s">
        <v>129</v>
      </c>
      <c r="I404" s="47">
        <f>I407+I405</f>
        <v>144630</v>
      </c>
      <c r="J404" s="47">
        <f>SUM(J405:J407)</f>
        <v>0</v>
      </c>
      <c r="K404" s="47">
        <f t="shared" si="35"/>
        <v>144630</v>
      </c>
      <c r="M404" s="47">
        <f>M407+M405</f>
        <v>0</v>
      </c>
      <c r="N404" s="47">
        <f>N407+N405</f>
        <v>0</v>
      </c>
      <c r="O404" s="47">
        <f t="shared" si="36"/>
        <v>0</v>
      </c>
      <c r="Q404" s="47">
        <f t="shared" si="33"/>
        <v>144630</v>
      </c>
      <c r="R404" s="47">
        <f t="shared" si="33"/>
        <v>0</v>
      </c>
      <c r="S404" s="47">
        <f t="shared" si="33"/>
        <v>144630</v>
      </c>
    </row>
    <row r="405" spans="2:19" x14ac:dyDescent="0.2">
      <c r="B405" s="73">
        <f t="shared" si="34"/>
        <v>50</v>
      </c>
      <c r="C405" s="4"/>
      <c r="D405" s="4"/>
      <c r="E405" s="4"/>
      <c r="F405" s="51" t="s">
        <v>151</v>
      </c>
      <c r="G405" s="4">
        <v>632</v>
      </c>
      <c r="H405" s="4" t="s">
        <v>140</v>
      </c>
      <c r="I405" s="24">
        <v>27000</v>
      </c>
      <c r="J405" s="24"/>
      <c r="K405" s="24">
        <f t="shared" si="35"/>
        <v>27000</v>
      </c>
      <c r="M405" s="24"/>
      <c r="N405" s="24"/>
      <c r="O405" s="24">
        <f t="shared" si="36"/>
        <v>0</v>
      </c>
      <c r="Q405" s="24">
        <f t="shared" si="33"/>
        <v>27000</v>
      </c>
      <c r="R405" s="24">
        <f t="shared" si="33"/>
        <v>0</v>
      </c>
      <c r="S405" s="24">
        <f t="shared" si="33"/>
        <v>27000</v>
      </c>
    </row>
    <row r="406" spans="2:19" x14ac:dyDescent="0.2">
      <c r="B406" s="73">
        <f t="shared" si="34"/>
        <v>51</v>
      </c>
      <c r="C406" s="4"/>
      <c r="D406" s="4"/>
      <c r="E406" s="4"/>
      <c r="F406" s="51" t="s">
        <v>151</v>
      </c>
      <c r="G406" s="4">
        <v>633</v>
      </c>
      <c r="H406" s="4" t="s">
        <v>133</v>
      </c>
      <c r="I406" s="24"/>
      <c r="J406" s="24">
        <v>300</v>
      </c>
      <c r="K406" s="24"/>
      <c r="M406" s="24"/>
      <c r="N406" s="24"/>
      <c r="O406" s="24"/>
      <c r="Q406" s="24"/>
      <c r="R406" s="24"/>
      <c r="S406" s="24"/>
    </row>
    <row r="407" spans="2:19" ht="12.75" customHeight="1" x14ac:dyDescent="0.2">
      <c r="B407" s="73">
        <f t="shared" si="34"/>
        <v>52</v>
      </c>
      <c r="C407" s="4"/>
      <c r="D407" s="4"/>
      <c r="E407" s="4"/>
      <c r="F407" s="51" t="s">
        <v>151</v>
      </c>
      <c r="G407" s="4">
        <v>637</v>
      </c>
      <c r="H407" s="4" t="s">
        <v>130</v>
      </c>
      <c r="I407" s="24">
        <v>117630</v>
      </c>
      <c r="J407" s="24">
        <v>-300</v>
      </c>
      <c r="K407" s="24">
        <f t="shared" si="35"/>
        <v>117330</v>
      </c>
      <c r="M407" s="24"/>
      <c r="N407" s="24"/>
      <c r="O407" s="24">
        <f t="shared" si="36"/>
        <v>0</v>
      </c>
      <c r="Q407" s="24">
        <f t="shared" si="33"/>
        <v>117630</v>
      </c>
      <c r="R407" s="24">
        <f t="shared" si="33"/>
        <v>-300</v>
      </c>
      <c r="S407" s="24">
        <f t="shared" si="33"/>
        <v>117330</v>
      </c>
    </row>
    <row r="408" spans="2:19" ht="12.75" customHeight="1" x14ac:dyDescent="0.2">
      <c r="B408" s="73">
        <f t="shared" si="34"/>
        <v>53</v>
      </c>
      <c r="C408" s="13"/>
      <c r="D408" s="13"/>
      <c r="E408" s="13"/>
      <c r="F408" s="50" t="s">
        <v>151</v>
      </c>
      <c r="G408" s="13">
        <v>710</v>
      </c>
      <c r="H408" s="13" t="s">
        <v>185</v>
      </c>
      <c r="I408" s="47">
        <f>I412+I409</f>
        <v>0</v>
      </c>
      <c r="J408" s="47">
        <f>J412+J409</f>
        <v>0</v>
      </c>
      <c r="K408" s="47">
        <f t="shared" si="35"/>
        <v>0</v>
      </c>
      <c r="M408" s="47">
        <f>M412+M409</f>
        <v>34212</v>
      </c>
      <c r="N408" s="47">
        <f>N412+N409</f>
        <v>0</v>
      </c>
      <c r="O408" s="47">
        <f t="shared" si="36"/>
        <v>34212</v>
      </c>
      <c r="Q408" s="47">
        <f t="shared" si="33"/>
        <v>34212</v>
      </c>
      <c r="R408" s="47">
        <f t="shared" si="33"/>
        <v>0</v>
      </c>
      <c r="S408" s="47">
        <f t="shared" si="33"/>
        <v>34212</v>
      </c>
    </row>
    <row r="409" spans="2:19" x14ac:dyDescent="0.2">
      <c r="B409" s="73">
        <f t="shared" si="34"/>
        <v>54</v>
      </c>
      <c r="C409" s="4"/>
      <c r="D409" s="4"/>
      <c r="E409" s="4"/>
      <c r="F409" s="83" t="s">
        <v>151</v>
      </c>
      <c r="G409" s="84">
        <v>716</v>
      </c>
      <c r="H409" s="84" t="s">
        <v>0</v>
      </c>
      <c r="I409" s="85"/>
      <c r="J409" s="85"/>
      <c r="K409" s="85">
        <f t="shared" si="35"/>
        <v>0</v>
      </c>
      <c r="M409" s="85">
        <f>SUM(M410:M411)</f>
        <v>4000</v>
      </c>
      <c r="N409" s="85">
        <f>SUM(N410:N411)</f>
        <v>0</v>
      </c>
      <c r="O409" s="85">
        <f t="shared" si="36"/>
        <v>4000</v>
      </c>
      <c r="Q409" s="85">
        <f t="shared" si="33"/>
        <v>4000</v>
      </c>
      <c r="R409" s="85">
        <f t="shared" si="33"/>
        <v>0</v>
      </c>
      <c r="S409" s="85">
        <f t="shared" si="33"/>
        <v>4000</v>
      </c>
    </row>
    <row r="410" spans="2:19" ht="20.25" customHeight="1" x14ac:dyDescent="0.2">
      <c r="B410" s="73">
        <f t="shared" si="34"/>
        <v>55</v>
      </c>
      <c r="C410" s="76"/>
      <c r="D410" s="76"/>
      <c r="E410" s="76"/>
      <c r="F410" s="77"/>
      <c r="G410" s="76"/>
      <c r="H410" s="78" t="s">
        <v>509</v>
      </c>
      <c r="I410" s="60"/>
      <c r="J410" s="60"/>
      <c r="K410" s="60">
        <f t="shared" si="35"/>
        <v>0</v>
      </c>
      <c r="M410" s="60">
        <v>2250</v>
      </c>
      <c r="N410" s="60"/>
      <c r="O410" s="60">
        <f t="shared" si="36"/>
        <v>2250</v>
      </c>
      <c r="Q410" s="60">
        <f t="shared" si="33"/>
        <v>2250</v>
      </c>
      <c r="R410" s="60">
        <f t="shared" si="33"/>
        <v>0</v>
      </c>
      <c r="S410" s="60">
        <f t="shared" si="33"/>
        <v>2250</v>
      </c>
    </row>
    <row r="411" spans="2:19" ht="20.25" customHeight="1" x14ac:dyDescent="0.2">
      <c r="B411" s="73">
        <f t="shared" si="34"/>
        <v>56</v>
      </c>
      <c r="C411" s="76"/>
      <c r="D411" s="76"/>
      <c r="E411" s="76"/>
      <c r="F411" s="77"/>
      <c r="G411" s="76"/>
      <c r="H411" s="78" t="s">
        <v>510</v>
      </c>
      <c r="I411" s="60"/>
      <c r="J411" s="60"/>
      <c r="K411" s="60">
        <f t="shared" si="35"/>
        <v>0</v>
      </c>
      <c r="M411" s="60">
        <v>1750</v>
      </c>
      <c r="N411" s="60"/>
      <c r="O411" s="60">
        <f t="shared" si="36"/>
        <v>1750</v>
      </c>
      <c r="Q411" s="60">
        <f t="shared" si="33"/>
        <v>1750</v>
      </c>
      <c r="R411" s="60">
        <f t="shared" si="33"/>
        <v>0</v>
      </c>
      <c r="S411" s="60">
        <f t="shared" si="33"/>
        <v>1750</v>
      </c>
    </row>
    <row r="412" spans="2:19" x14ac:dyDescent="0.2">
      <c r="B412" s="73">
        <f t="shared" si="34"/>
        <v>57</v>
      </c>
      <c r="C412" s="76"/>
      <c r="D412" s="76"/>
      <c r="E412" s="76"/>
      <c r="F412" s="106" t="s">
        <v>151</v>
      </c>
      <c r="G412" s="107">
        <v>717</v>
      </c>
      <c r="H412" s="107" t="s">
        <v>195</v>
      </c>
      <c r="I412" s="108"/>
      <c r="J412" s="108"/>
      <c r="K412" s="108">
        <f t="shared" si="35"/>
        <v>0</v>
      </c>
      <c r="M412" s="108">
        <f>SUM(M413:M415)</f>
        <v>30212</v>
      </c>
      <c r="N412" s="108">
        <f>SUM(N413:N415)</f>
        <v>0</v>
      </c>
      <c r="O412" s="108">
        <f t="shared" si="36"/>
        <v>30212</v>
      </c>
      <c r="Q412" s="108">
        <f t="shared" si="33"/>
        <v>30212</v>
      </c>
      <c r="R412" s="108">
        <f t="shared" si="33"/>
        <v>0</v>
      </c>
      <c r="S412" s="108">
        <f t="shared" si="33"/>
        <v>30212</v>
      </c>
    </row>
    <row r="413" spans="2:19" x14ac:dyDescent="0.2">
      <c r="B413" s="73">
        <f t="shared" si="34"/>
        <v>58</v>
      </c>
      <c r="C413" s="76"/>
      <c r="D413" s="109"/>
      <c r="E413" s="76"/>
      <c r="F413" s="77"/>
      <c r="G413" s="76"/>
      <c r="H413" s="110" t="s">
        <v>456</v>
      </c>
      <c r="I413" s="60"/>
      <c r="J413" s="60"/>
      <c r="K413" s="60">
        <f t="shared" si="35"/>
        <v>0</v>
      </c>
      <c r="M413" s="60">
        <v>19000</v>
      </c>
      <c r="N413" s="60"/>
      <c r="O413" s="60">
        <f t="shared" si="36"/>
        <v>19000</v>
      </c>
      <c r="Q413" s="60">
        <f t="shared" si="33"/>
        <v>19000</v>
      </c>
      <c r="R413" s="60">
        <f t="shared" si="33"/>
        <v>0</v>
      </c>
      <c r="S413" s="60">
        <f t="shared" si="33"/>
        <v>19000</v>
      </c>
    </row>
    <row r="414" spans="2:19" x14ac:dyDescent="0.2">
      <c r="B414" s="73">
        <f t="shared" si="34"/>
        <v>59</v>
      </c>
      <c r="C414" s="76"/>
      <c r="D414" s="109"/>
      <c r="E414" s="76"/>
      <c r="F414" s="77"/>
      <c r="G414" s="76"/>
      <c r="H414" s="110" t="s">
        <v>457</v>
      </c>
      <c r="I414" s="60"/>
      <c r="J414" s="60"/>
      <c r="K414" s="60">
        <f t="shared" si="35"/>
        <v>0</v>
      </c>
      <c r="M414" s="60">
        <v>3712</v>
      </c>
      <c r="N414" s="60"/>
      <c r="O414" s="60">
        <f t="shared" si="36"/>
        <v>3712</v>
      </c>
      <c r="Q414" s="60">
        <f t="shared" si="33"/>
        <v>3712</v>
      </c>
      <c r="R414" s="60">
        <f t="shared" si="33"/>
        <v>0</v>
      </c>
      <c r="S414" s="60">
        <f t="shared" si="33"/>
        <v>3712</v>
      </c>
    </row>
    <row r="415" spans="2:19" x14ac:dyDescent="0.2">
      <c r="B415" s="73">
        <f t="shared" si="34"/>
        <v>60</v>
      </c>
      <c r="C415" s="76"/>
      <c r="D415" s="109"/>
      <c r="E415" s="76"/>
      <c r="F415" s="77"/>
      <c r="G415" s="76"/>
      <c r="H415" s="110" t="s">
        <v>511</v>
      </c>
      <c r="I415" s="60"/>
      <c r="J415" s="60"/>
      <c r="K415" s="60">
        <f t="shared" si="35"/>
        <v>0</v>
      </c>
      <c r="M415" s="60">
        <v>7500</v>
      </c>
      <c r="N415" s="60"/>
      <c r="O415" s="60">
        <f t="shared" si="36"/>
        <v>7500</v>
      </c>
      <c r="Q415" s="60">
        <f t="shared" si="33"/>
        <v>7500</v>
      </c>
      <c r="R415" s="60">
        <f t="shared" si="33"/>
        <v>0</v>
      </c>
      <c r="S415" s="60">
        <f t="shared" si="33"/>
        <v>7500</v>
      </c>
    </row>
    <row r="416" spans="2:19" ht="15" x14ac:dyDescent="0.2">
      <c r="B416" s="73">
        <f t="shared" si="34"/>
        <v>61</v>
      </c>
      <c r="C416" s="9">
        <v>7</v>
      </c>
      <c r="D416" s="200" t="s">
        <v>283</v>
      </c>
      <c r="E416" s="193"/>
      <c r="F416" s="193"/>
      <c r="G416" s="193"/>
      <c r="H416" s="194"/>
      <c r="I416" s="43">
        <f>I417</f>
        <v>2870</v>
      </c>
      <c r="J416" s="43">
        <f>J417</f>
        <v>0</v>
      </c>
      <c r="K416" s="43">
        <f t="shared" si="35"/>
        <v>2870</v>
      </c>
      <c r="M416" s="43">
        <f>M417</f>
        <v>0</v>
      </c>
      <c r="N416" s="43">
        <f>N417</f>
        <v>0</v>
      </c>
      <c r="O416" s="43">
        <f t="shared" si="36"/>
        <v>0</v>
      </c>
      <c r="Q416" s="43">
        <f t="shared" si="33"/>
        <v>2870</v>
      </c>
      <c r="R416" s="43">
        <f t="shared" si="33"/>
        <v>0</v>
      </c>
      <c r="S416" s="43">
        <f t="shared" si="33"/>
        <v>2870</v>
      </c>
    </row>
    <row r="417" spans="2:19" ht="15" x14ac:dyDescent="0.25">
      <c r="B417" s="73">
        <f t="shared" si="34"/>
        <v>62</v>
      </c>
      <c r="C417" s="16"/>
      <c r="D417" s="16"/>
      <c r="E417" s="16">
        <v>2</v>
      </c>
      <c r="F417" s="48"/>
      <c r="G417" s="16"/>
      <c r="H417" s="16" t="s">
        <v>258</v>
      </c>
      <c r="I417" s="45">
        <f>I418+I419+I420</f>
        <v>2870</v>
      </c>
      <c r="J417" s="45">
        <f>J418+J419+J420</f>
        <v>0</v>
      </c>
      <c r="K417" s="45">
        <f t="shared" si="35"/>
        <v>2870</v>
      </c>
      <c r="M417" s="45">
        <f>M418+M419+M420</f>
        <v>0</v>
      </c>
      <c r="N417" s="45">
        <f>N418+N419+N420</f>
        <v>0</v>
      </c>
      <c r="O417" s="45">
        <f t="shared" si="36"/>
        <v>0</v>
      </c>
      <c r="Q417" s="45">
        <f t="shared" si="33"/>
        <v>2870</v>
      </c>
      <c r="R417" s="45">
        <f t="shared" si="33"/>
        <v>0</v>
      </c>
      <c r="S417" s="45">
        <f t="shared" si="33"/>
        <v>2870</v>
      </c>
    </row>
    <row r="418" spans="2:19" x14ac:dyDescent="0.2">
      <c r="B418" s="73">
        <f t="shared" si="34"/>
        <v>63</v>
      </c>
      <c r="C418" s="13"/>
      <c r="D418" s="13"/>
      <c r="E418" s="13"/>
      <c r="F418" s="50" t="s">
        <v>2</v>
      </c>
      <c r="G418" s="13">
        <v>610</v>
      </c>
      <c r="H418" s="13" t="s">
        <v>137</v>
      </c>
      <c r="I418" s="47">
        <v>700</v>
      </c>
      <c r="J418" s="47"/>
      <c r="K418" s="47">
        <f t="shared" si="35"/>
        <v>700</v>
      </c>
      <c r="M418" s="47"/>
      <c r="N418" s="47"/>
      <c r="O418" s="47">
        <f t="shared" si="36"/>
        <v>0</v>
      </c>
      <c r="Q418" s="47">
        <f t="shared" si="33"/>
        <v>700</v>
      </c>
      <c r="R418" s="47">
        <f t="shared" si="33"/>
        <v>0</v>
      </c>
      <c r="S418" s="47">
        <f t="shared" si="33"/>
        <v>700</v>
      </c>
    </row>
    <row r="419" spans="2:19" x14ac:dyDescent="0.2">
      <c r="B419" s="73">
        <f t="shared" si="34"/>
        <v>64</v>
      </c>
      <c r="C419" s="13"/>
      <c r="D419" s="13"/>
      <c r="E419" s="13"/>
      <c r="F419" s="50" t="s">
        <v>2</v>
      </c>
      <c r="G419" s="13">
        <v>620</v>
      </c>
      <c r="H419" s="13" t="s">
        <v>132</v>
      </c>
      <c r="I419" s="47">
        <v>240</v>
      </c>
      <c r="J419" s="47"/>
      <c r="K419" s="47">
        <f t="shared" si="35"/>
        <v>240</v>
      </c>
      <c r="M419" s="47"/>
      <c r="N419" s="47"/>
      <c r="O419" s="47">
        <f t="shared" si="36"/>
        <v>0</v>
      </c>
      <c r="Q419" s="47">
        <f t="shared" si="33"/>
        <v>240</v>
      </c>
      <c r="R419" s="47">
        <f t="shared" si="33"/>
        <v>0</v>
      </c>
      <c r="S419" s="47">
        <f t="shared" si="33"/>
        <v>240</v>
      </c>
    </row>
    <row r="420" spans="2:19" x14ac:dyDescent="0.2">
      <c r="B420" s="73">
        <f t="shared" si="34"/>
        <v>65</v>
      </c>
      <c r="C420" s="13"/>
      <c r="D420" s="13"/>
      <c r="E420" s="13"/>
      <c r="F420" s="50" t="s">
        <v>2</v>
      </c>
      <c r="G420" s="13">
        <v>630</v>
      </c>
      <c r="H420" s="13" t="s">
        <v>129</v>
      </c>
      <c r="I420" s="47">
        <f>I424+I423+I422+I421</f>
        <v>1930</v>
      </c>
      <c r="J420" s="47">
        <f>J424+J423+J422+J421</f>
        <v>0</v>
      </c>
      <c r="K420" s="47">
        <f t="shared" si="35"/>
        <v>1930</v>
      </c>
      <c r="M420" s="47">
        <f>M424+M423+M422+M421</f>
        <v>0</v>
      </c>
      <c r="N420" s="47">
        <f>N424+N423+N422+N421</f>
        <v>0</v>
      </c>
      <c r="O420" s="47">
        <f t="shared" si="36"/>
        <v>0</v>
      </c>
      <c r="Q420" s="47">
        <f t="shared" si="33"/>
        <v>1930</v>
      </c>
      <c r="R420" s="47">
        <f t="shared" si="33"/>
        <v>0</v>
      </c>
      <c r="S420" s="47">
        <f t="shared" si="33"/>
        <v>1930</v>
      </c>
    </row>
    <row r="421" spans="2:19" x14ac:dyDescent="0.2">
      <c r="B421" s="73">
        <f t="shared" si="34"/>
        <v>66</v>
      </c>
      <c r="C421" s="4"/>
      <c r="D421" s="4"/>
      <c r="E421" s="4"/>
      <c r="F421" s="51" t="s">
        <v>2</v>
      </c>
      <c r="G421" s="4">
        <v>633</v>
      </c>
      <c r="H421" s="4" t="s">
        <v>133</v>
      </c>
      <c r="I421" s="24">
        <v>800</v>
      </c>
      <c r="J421" s="24"/>
      <c r="K421" s="24">
        <f t="shared" ref="K421:K425" si="37">I421+J421</f>
        <v>800</v>
      </c>
      <c r="M421" s="24"/>
      <c r="N421" s="24"/>
      <c r="O421" s="24">
        <f t="shared" ref="O421:O425" si="38">M421+N421</f>
        <v>0</v>
      </c>
      <c r="Q421" s="24">
        <f t="shared" ref="Q421:S425" si="39">I421+M421</f>
        <v>800</v>
      </c>
      <c r="R421" s="24">
        <f t="shared" si="39"/>
        <v>0</v>
      </c>
      <c r="S421" s="24">
        <f t="shared" si="39"/>
        <v>800</v>
      </c>
    </row>
    <row r="422" spans="2:19" x14ac:dyDescent="0.2">
      <c r="B422" s="73">
        <f t="shared" ref="B422:B425" si="40">B421+1</f>
        <v>67</v>
      </c>
      <c r="C422" s="4"/>
      <c r="D422" s="4"/>
      <c r="E422" s="4"/>
      <c r="F422" s="51" t="s">
        <v>2</v>
      </c>
      <c r="G422" s="4">
        <v>634</v>
      </c>
      <c r="H422" s="4" t="s">
        <v>138</v>
      </c>
      <c r="I422" s="24">
        <v>450</v>
      </c>
      <c r="J422" s="24"/>
      <c r="K422" s="24">
        <f t="shared" si="37"/>
        <v>450</v>
      </c>
      <c r="M422" s="24"/>
      <c r="N422" s="24"/>
      <c r="O422" s="24">
        <f t="shared" si="38"/>
        <v>0</v>
      </c>
      <c r="Q422" s="24">
        <f t="shared" si="39"/>
        <v>450</v>
      </c>
      <c r="R422" s="24">
        <f t="shared" si="39"/>
        <v>0</v>
      </c>
      <c r="S422" s="24">
        <f t="shared" si="39"/>
        <v>450</v>
      </c>
    </row>
    <row r="423" spans="2:19" x14ac:dyDescent="0.2">
      <c r="B423" s="73">
        <f t="shared" si="40"/>
        <v>68</v>
      </c>
      <c r="C423" s="4"/>
      <c r="D423" s="4"/>
      <c r="E423" s="4"/>
      <c r="F423" s="51" t="s">
        <v>2</v>
      </c>
      <c r="G423" s="4">
        <v>635</v>
      </c>
      <c r="H423" s="4" t="s">
        <v>139</v>
      </c>
      <c r="I423" s="24">
        <v>350</v>
      </c>
      <c r="J423" s="24"/>
      <c r="K423" s="24">
        <f t="shared" si="37"/>
        <v>350</v>
      </c>
      <c r="M423" s="24"/>
      <c r="N423" s="24"/>
      <c r="O423" s="24">
        <f t="shared" si="38"/>
        <v>0</v>
      </c>
      <c r="Q423" s="24">
        <f t="shared" si="39"/>
        <v>350</v>
      </c>
      <c r="R423" s="24">
        <f t="shared" si="39"/>
        <v>0</v>
      </c>
      <c r="S423" s="24">
        <f t="shared" si="39"/>
        <v>350</v>
      </c>
    </row>
    <row r="424" spans="2:19" x14ac:dyDescent="0.2">
      <c r="B424" s="73">
        <f t="shared" si="40"/>
        <v>69</v>
      </c>
      <c r="C424" s="4"/>
      <c r="D424" s="4"/>
      <c r="E424" s="4"/>
      <c r="F424" s="51" t="s">
        <v>2</v>
      </c>
      <c r="G424" s="4">
        <v>637</v>
      </c>
      <c r="H424" s="4" t="s">
        <v>130</v>
      </c>
      <c r="I424" s="24">
        <v>330</v>
      </c>
      <c r="J424" s="24"/>
      <c r="K424" s="24">
        <f t="shared" si="37"/>
        <v>330</v>
      </c>
      <c r="M424" s="24"/>
      <c r="N424" s="24"/>
      <c r="O424" s="24">
        <f t="shared" si="38"/>
        <v>0</v>
      </c>
      <c r="Q424" s="24">
        <f t="shared" si="39"/>
        <v>330</v>
      </c>
      <c r="R424" s="24">
        <f t="shared" si="39"/>
        <v>0</v>
      </c>
      <c r="S424" s="24">
        <f t="shared" si="39"/>
        <v>330</v>
      </c>
    </row>
    <row r="425" spans="2:19" ht="15" x14ac:dyDescent="0.2">
      <c r="B425" s="73">
        <f t="shared" si="40"/>
        <v>70</v>
      </c>
      <c r="C425" s="9">
        <v>8</v>
      </c>
      <c r="D425" s="200" t="s">
        <v>364</v>
      </c>
      <c r="E425" s="193"/>
      <c r="F425" s="193"/>
      <c r="G425" s="193"/>
      <c r="H425" s="194"/>
      <c r="I425" s="43">
        <v>0</v>
      </c>
      <c r="J425" s="43">
        <v>0</v>
      </c>
      <c r="K425" s="43">
        <f t="shared" si="37"/>
        <v>0</v>
      </c>
      <c r="M425" s="43">
        <v>0</v>
      </c>
      <c r="N425" s="43"/>
      <c r="O425" s="43">
        <f t="shared" si="38"/>
        <v>0</v>
      </c>
      <c r="Q425" s="43">
        <f t="shared" si="39"/>
        <v>0</v>
      </c>
      <c r="R425" s="43">
        <f t="shared" si="39"/>
        <v>0</v>
      </c>
      <c r="S425" s="43">
        <f t="shared" si="39"/>
        <v>0</v>
      </c>
    </row>
    <row r="491" spans="2:19" ht="27" x14ac:dyDescent="0.35">
      <c r="B491" s="201" t="s">
        <v>304</v>
      </c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113"/>
      <c r="S491" s="113"/>
    </row>
    <row r="492" spans="2:19" ht="12.75" customHeight="1" x14ac:dyDescent="0.2">
      <c r="B492" s="203" t="s">
        <v>286</v>
      </c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114"/>
      <c r="O492" s="114"/>
      <c r="Q492" s="189" t="s">
        <v>536</v>
      </c>
      <c r="R492" s="189" t="s">
        <v>525</v>
      </c>
      <c r="S492" s="189" t="s">
        <v>527</v>
      </c>
    </row>
    <row r="493" spans="2:19" ht="12.75" customHeight="1" x14ac:dyDescent="0.2">
      <c r="B493" s="205" t="s">
        <v>113</v>
      </c>
      <c r="C493" s="207" t="s">
        <v>121</v>
      </c>
      <c r="D493" s="207" t="s">
        <v>122</v>
      </c>
      <c r="E493" s="209" t="s">
        <v>126</v>
      </c>
      <c r="F493" s="207" t="s">
        <v>123</v>
      </c>
      <c r="G493" s="207" t="s">
        <v>124</v>
      </c>
      <c r="H493" s="195" t="s">
        <v>125</v>
      </c>
      <c r="I493" s="189" t="s">
        <v>532</v>
      </c>
      <c r="J493" s="189" t="s">
        <v>525</v>
      </c>
      <c r="K493" s="189" t="s">
        <v>533</v>
      </c>
      <c r="M493" s="189" t="s">
        <v>534</v>
      </c>
      <c r="N493" s="189" t="s">
        <v>525</v>
      </c>
      <c r="O493" s="189" t="s">
        <v>535</v>
      </c>
      <c r="Q493" s="190"/>
      <c r="R493" s="190"/>
      <c r="S493" s="190"/>
    </row>
    <row r="494" spans="2:19" x14ac:dyDescent="0.2">
      <c r="B494" s="205"/>
      <c r="C494" s="207"/>
      <c r="D494" s="207"/>
      <c r="E494" s="210"/>
      <c r="F494" s="207"/>
      <c r="G494" s="207"/>
      <c r="H494" s="195"/>
      <c r="I494" s="190"/>
      <c r="J494" s="190"/>
      <c r="K494" s="190"/>
      <c r="M494" s="190"/>
      <c r="N494" s="190"/>
      <c r="O494" s="190"/>
      <c r="Q494" s="190"/>
      <c r="R494" s="190"/>
      <c r="S494" s="190"/>
    </row>
    <row r="495" spans="2:19" x14ac:dyDescent="0.2">
      <c r="B495" s="205"/>
      <c r="C495" s="207"/>
      <c r="D495" s="207"/>
      <c r="E495" s="210"/>
      <c r="F495" s="207"/>
      <c r="G495" s="207"/>
      <c r="H495" s="195"/>
      <c r="I495" s="190"/>
      <c r="J495" s="190"/>
      <c r="K495" s="190"/>
      <c r="M495" s="190"/>
      <c r="N495" s="190"/>
      <c r="O495" s="190"/>
      <c r="Q495" s="190"/>
      <c r="R495" s="190"/>
      <c r="S495" s="190"/>
    </row>
    <row r="496" spans="2:19" ht="13.5" thickBot="1" x14ac:dyDescent="0.25">
      <c r="B496" s="206"/>
      <c r="C496" s="208"/>
      <c r="D496" s="208"/>
      <c r="E496" s="211"/>
      <c r="F496" s="208"/>
      <c r="G496" s="208"/>
      <c r="H496" s="196"/>
      <c r="I496" s="191"/>
      <c r="J496" s="191"/>
      <c r="K496" s="191"/>
      <c r="M496" s="191"/>
      <c r="N496" s="191"/>
      <c r="O496" s="191"/>
      <c r="Q496" s="191"/>
      <c r="R496" s="191"/>
      <c r="S496" s="191"/>
    </row>
    <row r="497" spans="2:19" ht="16.5" thickTop="1" x14ac:dyDescent="0.2">
      <c r="B497" s="72">
        <v>1</v>
      </c>
      <c r="C497" s="197" t="s">
        <v>304</v>
      </c>
      <c r="D497" s="198"/>
      <c r="E497" s="198"/>
      <c r="F497" s="198"/>
      <c r="G497" s="198"/>
      <c r="H497" s="199"/>
      <c r="I497" s="101">
        <f>I498+I516+I534+I540+I543</f>
        <v>1514400</v>
      </c>
      <c r="J497" s="101">
        <f>J498+J516+J534+J540+J543</f>
        <v>-2500</v>
      </c>
      <c r="K497" s="101">
        <f t="shared" ref="K497:K528" si="41">I497+J497</f>
        <v>1511900</v>
      </c>
      <c r="M497" s="101">
        <f>M498+M516+M534+M540+M543</f>
        <v>65400</v>
      </c>
      <c r="N497" s="101">
        <f>N498+N516+N534+N540+N543</f>
        <v>0</v>
      </c>
      <c r="O497" s="101">
        <f t="shared" ref="O497:O528" si="42">M497+N497</f>
        <v>65400</v>
      </c>
      <c r="Q497" s="42">
        <f t="shared" ref="Q497:S553" si="43">M497+I497</f>
        <v>1579800</v>
      </c>
      <c r="R497" s="42">
        <f t="shared" si="43"/>
        <v>-2500</v>
      </c>
      <c r="S497" s="42">
        <f t="shared" si="43"/>
        <v>1577300</v>
      </c>
    </row>
    <row r="498" spans="2:19" ht="15" x14ac:dyDescent="0.2">
      <c r="B498" s="73">
        <f t="shared" ref="B498:B554" si="44">B497+1</f>
        <v>2</v>
      </c>
      <c r="C498" s="9">
        <v>1</v>
      </c>
      <c r="D498" s="200" t="s">
        <v>158</v>
      </c>
      <c r="E498" s="193"/>
      <c r="F498" s="193"/>
      <c r="G498" s="193"/>
      <c r="H498" s="194"/>
      <c r="I498" s="43">
        <f>I499+I500+I501+I509+I510+I512</f>
        <v>982800</v>
      </c>
      <c r="J498" s="43">
        <f>J499+J500+J501+J509+J510+J512</f>
        <v>0</v>
      </c>
      <c r="K498" s="43">
        <f t="shared" si="41"/>
        <v>982800</v>
      </c>
      <c r="M498" s="43">
        <f>M499+M500+M501+M509+M510+M512</f>
        <v>14200</v>
      </c>
      <c r="N498" s="43">
        <f>N499+N500+N501+N509+N510+N512</f>
        <v>0</v>
      </c>
      <c r="O498" s="43">
        <f t="shared" si="42"/>
        <v>14200</v>
      </c>
      <c r="Q498" s="43">
        <f t="shared" si="43"/>
        <v>997000</v>
      </c>
      <c r="R498" s="43">
        <f t="shared" si="43"/>
        <v>0</v>
      </c>
      <c r="S498" s="43">
        <f t="shared" si="43"/>
        <v>997000</v>
      </c>
    </row>
    <row r="499" spans="2:19" x14ac:dyDescent="0.2">
      <c r="B499" s="73">
        <f t="shared" si="44"/>
        <v>3</v>
      </c>
      <c r="C499" s="13"/>
      <c r="D499" s="13"/>
      <c r="E499" s="13"/>
      <c r="F499" s="50" t="s">
        <v>157</v>
      </c>
      <c r="G499" s="13">
        <v>610</v>
      </c>
      <c r="H499" s="13" t="s">
        <v>137</v>
      </c>
      <c r="I499" s="47">
        <f>582000+29250</f>
        <v>611250</v>
      </c>
      <c r="J499" s="47"/>
      <c r="K499" s="47">
        <f t="shared" si="41"/>
        <v>611250</v>
      </c>
      <c r="M499" s="47"/>
      <c r="N499" s="47"/>
      <c r="O499" s="47">
        <f t="shared" si="42"/>
        <v>0</v>
      </c>
      <c r="Q499" s="47">
        <f t="shared" si="43"/>
        <v>611250</v>
      </c>
      <c r="R499" s="47">
        <f t="shared" si="43"/>
        <v>0</v>
      </c>
      <c r="S499" s="47">
        <f t="shared" si="43"/>
        <v>611250</v>
      </c>
    </row>
    <row r="500" spans="2:19" x14ac:dyDescent="0.2">
      <c r="B500" s="73">
        <f t="shared" si="44"/>
        <v>4</v>
      </c>
      <c r="C500" s="13"/>
      <c r="D500" s="13"/>
      <c r="E500" s="13"/>
      <c r="F500" s="50" t="s">
        <v>157</v>
      </c>
      <c r="G500" s="13">
        <v>620</v>
      </c>
      <c r="H500" s="13" t="s">
        <v>132</v>
      </c>
      <c r="I500" s="47">
        <f>210000+15750</f>
        <v>225750</v>
      </c>
      <c r="J500" s="47"/>
      <c r="K500" s="47">
        <f t="shared" si="41"/>
        <v>225750</v>
      </c>
      <c r="M500" s="47"/>
      <c r="N500" s="47"/>
      <c r="O500" s="47">
        <f t="shared" si="42"/>
        <v>0</v>
      </c>
      <c r="Q500" s="47">
        <f t="shared" si="43"/>
        <v>225750</v>
      </c>
      <c r="R500" s="47">
        <f t="shared" si="43"/>
        <v>0</v>
      </c>
      <c r="S500" s="47">
        <f t="shared" si="43"/>
        <v>225750</v>
      </c>
    </row>
    <row r="501" spans="2:19" x14ac:dyDescent="0.2">
      <c r="B501" s="73">
        <f t="shared" si="44"/>
        <v>5</v>
      </c>
      <c r="C501" s="13"/>
      <c r="D501" s="13"/>
      <c r="E501" s="13"/>
      <c r="F501" s="50" t="s">
        <v>157</v>
      </c>
      <c r="G501" s="13">
        <v>630</v>
      </c>
      <c r="H501" s="13" t="s">
        <v>129</v>
      </c>
      <c r="I501" s="47">
        <f>I508+I507+I506+I505+I504+I503+I502</f>
        <v>145130</v>
      </c>
      <c r="J501" s="47">
        <f>J508+J507+J506+J505+J504+J503+J502</f>
        <v>0</v>
      </c>
      <c r="K501" s="47">
        <f t="shared" si="41"/>
        <v>145130</v>
      </c>
      <c r="M501" s="47">
        <f>M508+M507+M506+M505+M504+M503+M502</f>
        <v>0</v>
      </c>
      <c r="N501" s="47">
        <f>N508+N507+N506+N505+N504+N503+N502</f>
        <v>0</v>
      </c>
      <c r="O501" s="47">
        <f t="shared" si="42"/>
        <v>0</v>
      </c>
      <c r="Q501" s="47">
        <f t="shared" si="43"/>
        <v>145130</v>
      </c>
      <c r="R501" s="47">
        <f t="shared" si="43"/>
        <v>0</v>
      </c>
      <c r="S501" s="47">
        <f t="shared" si="43"/>
        <v>145130</v>
      </c>
    </row>
    <row r="502" spans="2:19" x14ac:dyDescent="0.2">
      <c r="B502" s="73">
        <f t="shared" si="44"/>
        <v>6</v>
      </c>
      <c r="C502" s="4"/>
      <c r="D502" s="4"/>
      <c r="E502" s="4"/>
      <c r="F502" s="51" t="s">
        <v>157</v>
      </c>
      <c r="G502" s="4">
        <v>631</v>
      </c>
      <c r="H502" s="4" t="s">
        <v>135</v>
      </c>
      <c r="I502" s="24">
        <v>2370</v>
      </c>
      <c r="J502" s="24"/>
      <c r="K502" s="24">
        <f t="shared" si="41"/>
        <v>2370</v>
      </c>
      <c r="M502" s="24"/>
      <c r="N502" s="24"/>
      <c r="O502" s="24">
        <f t="shared" si="42"/>
        <v>0</v>
      </c>
      <c r="Q502" s="24">
        <f t="shared" si="43"/>
        <v>2370</v>
      </c>
      <c r="R502" s="24">
        <f t="shared" si="43"/>
        <v>0</v>
      </c>
      <c r="S502" s="24">
        <f t="shared" si="43"/>
        <v>2370</v>
      </c>
    </row>
    <row r="503" spans="2:19" x14ac:dyDescent="0.2">
      <c r="B503" s="73">
        <f t="shared" si="44"/>
        <v>7</v>
      </c>
      <c r="C503" s="4"/>
      <c r="D503" s="4"/>
      <c r="E503" s="4"/>
      <c r="F503" s="51" t="s">
        <v>157</v>
      </c>
      <c r="G503" s="4">
        <v>632</v>
      </c>
      <c r="H503" s="4" t="s">
        <v>140</v>
      </c>
      <c r="I503" s="24">
        <v>25000</v>
      </c>
      <c r="J503" s="24"/>
      <c r="K503" s="24">
        <f t="shared" si="41"/>
        <v>25000</v>
      </c>
      <c r="M503" s="24"/>
      <c r="N503" s="24"/>
      <c r="O503" s="24">
        <f t="shared" si="42"/>
        <v>0</v>
      </c>
      <c r="Q503" s="24">
        <f t="shared" si="43"/>
        <v>25000</v>
      </c>
      <c r="R503" s="24">
        <f t="shared" si="43"/>
        <v>0</v>
      </c>
      <c r="S503" s="24">
        <f t="shared" si="43"/>
        <v>25000</v>
      </c>
    </row>
    <row r="504" spans="2:19" x14ac:dyDescent="0.2">
      <c r="B504" s="73">
        <f t="shared" si="44"/>
        <v>8</v>
      </c>
      <c r="C504" s="4"/>
      <c r="D504" s="4"/>
      <c r="E504" s="4"/>
      <c r="F504" s="51" t="s">
        <v>157</v>
      </c>
      <c r="G504" s="4">
        <v>633</v>
      </c>
      <c r="H504" s="4" t="s">
        <v>133</v>
      </c>
      <c r="I504" s="24">
        <f>40000-1700</f>
        <v>38300</v>
      </c>
      <c r="J504" s="24"/>
      <c r="K504" s="24">
        <f t="shared" si="41"/>
        <v>38300</v>
      </c>
      <c r="M504" s="24"/>
      <c r="N504" s="24"/>
      <c r="O504" s="24">
        <f t="shared" si="42"/>
        <v>0</v>
      </c>
      <c r="Q504" s="24">
        <f t="shared" si="43"/>
        <v>38300</v>
      </c>
      <c r="R504" s="24">
        <f t="shared" si="43"/>
        <v>0</v>
      </c>
      <c r="S504" s="24">
        <f t="shared" si="43"/>
        <v>38300</v>
      </c>
    </row>
    <row r="505" spans="2:19" x14ac:dyDescent="0.2">
      <c r="B505" s="73">
        <f t="shared" si="44"/>
        <v>9</v>
      </c>
      <c r="C505" s="4"/>
      <c r="D505" s="4"/>
      <c r="E505" s="4"/>
      <c r="F505" s="51" t="s">
        <v>157</v>
      </c>
      <c r="G505" s="4">
        <v>634</v>
      </c>
      <c r="H505" s="4" t="s">
        <v>138</v>
      </c>
      <c r="I505" s="24">
        <v>31980</v>
      </c>
      <c r="J505" s="24"/>
      <c r="K505" s="24">
        <f t="shared" si="41"/>
        <v>31980</v>
      </c>
      <c r="M505" s="24"/>
      <c r="N505" s="24"/>
      <c r="O505" s="24">
        <f t="shared" si="42"/>
        <v>0</v>
      </c>
      <c r="Q505" s="24">
        <f t="shared" si="43"/>
        <v>31980</v>
      </c>
      <c r="R505" s="24">
        <f t="shared" si="43"/>
        <v>0</v>
      </c>
      <c r="S505" s="24">
        <f t="shared" si="43"/>
        <v>31980</v>
      </c>
    </row>
    <row r="506" spans="2:19" x14ac:dyDescent="0.2">
      <c r="B506" s="73">
        <f t="shared" si="44"/>
        <v>10</v>
      </c>
      <c r="C506" s="4"/>
      <c r="D506" s="4"/>
      <c r="E506" s="4"/>
      <c r="F506" s="51" t="s">
        <v>157</v>
      </c>
      <c r="G506" s="4">
        <v>635</v>
      </c>
      <c r="H506" s="4" t="s">
        <v>139</v>
      </c>
      <c r="I506" s="24">
        <v>1800</v>
      </c>
      <c r="J506" s="24"/>
      <c r="K506" s="24">
        <f t="shared" si="41"/>
        <v>1800</v>
      </c>
      <c r="M506" s="24"/>
      <c r="N506" s="24"/>
      <c r="O506" s="24">
        <f t="shared" si="42"/>
        <v>0</v>
      </c>
      <c r="Q506" s="24">
        <f t="shared" si="43"/>
        <v>1800</v>
      </c>
      <c r="R506" s="24">
        <f t="shared" si="43"/>
        <v>0</v>
      </c>
      <c r="S506" s="24">
        <f t="shared" si="43"/>
        <v>1800</v>
      </c>
    </row>
    <row r="507" spans="2:19" x14ac:dyDescent="0.2">
      <c r="B507" s="73">
        <f t="shared" si="44"/>
        <v>11</v>
      </c>
      <c r="C507" s="4"/>
      <c r="D507" s="4"/>
      <c r="E507" s="4"/>
      <c r="F507" s="51" t="s">
        <v>157</v>
      </c>
      <c r="G507" s="4">
        <v>636</v>
      </c>
      <c r="H507" s="4" t="s">
        <v>134</v>
      </c>
      <c r="I507" s="24">
        <v>800</v>
      </c>
      <c r="J507" s="24"/>
      <c r="K507" s="24">
        <f t="shared" si="41"/>
        <v>800</v>
      </c>
      <c r="M507" s="24"/>
      <c r="N507" s="24"/>
      <c r="O507" s="24">
        <f t="shared" si="42"/>
        <v>0</v>
      </c>
      <c r="Q507" s="24">
        <f t="shared" si="43"/>
        <v>800</v>
      </c>
      <c r="R507" s="24">
        <f t="shared" si="43"/>
        <v>0</v>
      </c>
      <c r="S507" s="24">
        <f t="shared" si="43"/>
        <v>800</v>
      </c>
    </row>
    <row r="508" spans="2:19" x14ac:dyDescent="0.2">
      <c r="B508" s="73">
        <f t="shared" si="44"/>
        <v>12</v>
      </c>
      <c r="C508" s="4"/>
      <c r="D508" s="4"/>
      <c r="E508" s="4"/>
      <c r="F508" s="51" t="s">
        <v>157</v>
      </c>
      <c r="G508" s="4">
        <v>637</v>
      </c>
      <c r="H508" s="4" t="s">
        <v>130</v>
      </c>
      <c r="I508" s="24">
        <v>44880</v>
      </c>
      <c r="J508" s="24"/>
      <c r="K508" s="24">
        <f t="shared" si="41"/>
        <v>44880</v>
      </c>
      <c r="M508" s="24"/>
      <c r="N508" s="24"/>
      <c r="O508" s="24">
        <f t="shared" si="42"/>
        <v>0</v>
      </c>
      <c r="Q508" s="24">
        <f t="shared" si="43"/>
        <v>44880</v>
      </c>
      <c r="R508" s="24">
        <f t="shared" si="43"/>
        <v>0</v>
      </c>
      <c r="S508" s="24">
        <f t="shared" si="43"/>
        <v>44880</v>
      </c>
    </row>
    <row r="509" spans="2:19" x14ac:dyDescent="0.2">
      <c r="B509" s="73">
        <f t="shared" si="44"/>
        <v>13</v>
      </c>
      <c r="C509" s="13"/>
      <c r="D509" s="13"/>
      <c r="E509" s="13"/>
      <c r="F509" s="50" t="s">
        <v>157</v>
      </c>
      <c r="G509" s="13">
        <v>640</v>
      </c>
      <c r="H509" s="13" t="s">
        <v>136</v>
      </c>
      <c r="I509" s="47">
        <v>170</v>
      </c>
      <c r="J509" s="47"/>
      <c r="K509" s="47">
        <f t="shared" si="41"/>
        <v>170</v>
      </c>
      <c r="M509" s="47"/>
      <c r="N509" s="47"/>
      <c r="O509" s="47">
        <f t="shared" si="42"/>
        <v>0</v>
      </c>
      <c r="Q509" s="47">
        <f t="shared" si="43"/>
        <v>170</v>
      </c>
      <c r="R509" s="47">
        <f t="shared" si="43"/>
        <v>0</v>
      </c>
      <c r="S509" s="47">
        <f t="shared" si="43"/>
        <v>170</v>
      </c>
    </row>
    <row r="510" spans="2:19" x14ac:dyDescent="0.2">
      <c r="B510" s="73">
        <f t="shared" si="44"/>
        <v>14</v>
      </c>
      <c r="C510" s="13"/>
      <c r="D510" s="13"/>
      <c r="E510" s="13"/>
      <c r="F510" s="50" t="s">
        <v>165</v>
      </c>
      <c r="G510" s="13">
        <v>630</v>
      </c>
      <c r="H510" s="13" t="s">
        <v>129</v>
      </c>
      <c r="I510" s="47">
        <f>I511</f>
        <v>500</v>
      </c>
      <c r="J510" s="47">
        <f>J511</f>
        <v>0</v>
      </c>
      <c r="K510" s="47">
        <f t="shared" si="41"/>
        <v>500</v>
      </c>
      <c r="M510" s="47">
        <f>M511</f>
        <v>0</v>
      </c>
      <c r="N510" s="47">
        <f>N511</f>
        <v>0</v>
      </c>
      <c r="O510" s="47">
        <f t="shared" si="42"/>
        <v>0</v>
      </c>
      <c r="Q510" s="47">
        <f t="shared" si="43"/>
        <v>500</v>
      </c>
      <c r="R510" s="47">
        <f t="shared" si="43"/>
        <v>0</v>
      </c>
      <c r="S510" s="47">
        <f t="shared" si="43"/>
        <v>500</v>
      </c>
    </row>
    <row r="511" spans="2:19" x14ac:dyDescent="0.2">
      <c r="B511" s="73">
        <f t="shared" si="44"/>
        <v>15</v>
      </c>
      <c r="C511" s="4"/>
      <c r="D511" s="4"/>
      <c r="E511" s="4"/>
      <c r="F511" s="51" t="s">
        <v>165</v>
      </c>
      <c r="G511" s="4">
        <v>637</v>
      </c>
      <c r="H511" s="4" t="s">
        <v>130</v>
      </c>
      <c r="I511" s="24">
        <v>500</v>
      </c>
      <c r="J511" s="24"/>
      <c r="K511" s="24">
        <f t="shared" si="41"/>
        <v>500</v>
      </c>
      <c r="M511" s="24"/>
      <c r="N511" s="24"/>
      <c r="O511" s="24">
        <f t="shared" si="42"/>
        <v>0</v>
      </c>
      <c r="Q511" s="24">
        <f t="shared" si="43"/>
        <v>500</v>
      </c>
      <c r="R511" s="24">
        <f t="shared" si="43"/>
        <v>0</v>
      </c>
      <c r="S511" s="24">
        <f t="shared" si="43"/>
        <v>500</v>
      </c>
    </row>
    <row r="512" spans="2:19" x14ac:dyDescent="0.2">
      <c r="B512" s="73">
        <f t="shared" si="44"/>
        <v>16</v>
      </c>
      <c r="C512" s="13"/>
      <c r="D512" s="13"/>
      <c r="E512" s="13"/>
      <c r="F512" s="50" t="s">
        <v>157</v>
      </c>
      <c r="G512" s="13">
        <v>710</v>
      </c>
      <c r="H512" s="13" t="s">
        <v>185</v>
      </c>
      <c r="I512" s="47">
        <f>I515+I513</f>
        <v>0</v>
      </c>
      <c r="J512" s="47">
        <f>J515+J513</f>
        <v>0</v>
      </c>
      <c r="K512" s="47">
        <f t="shared" si="41"/>
        <v>0</v>
      </c>
      <c r="M512" s="47">
        <f>M515+M513</f>
        <v>14200</v>
      </c>
      <c r="N512" s="47">
        <f>N515+N513</f>
        <v>0</v>
      </c>
      <c r="O512" s="47">
        <f t="shared" si="42"/>
        <v>14200</v>
      </c>
      <c r="Q512" s="47">
        <f t="shared" si="43"/>
        <v>14200</v>
      </c>
      <c r="R512" s="47">
        <f t="shared" si="43"/>
        <v>0</v>
      </c>
      <c r="S512" s="47">
        <f t="shared" si="43"/>
        <v>14200</v>
      </c>
    </row>
    <row r="513" spans="1:19" x14ac:dyDescent="0.2">
      <c r="B513" s="73">
        <f t="shared" si="44"/>
        <v>17</v>
      </c>
      <c r="C513" s="4"/>
      <c r="D513" s="4"/>
      <c r="E513" s="4"/>
      <c r="F513" s="83" t="s">
        <v>157</v>
      </c>
      <c r="G513" s="84">
        <v>713</v>
      </c>
      <c r="H513" s="84" t="s">
        <v>4</v>
      </c>
      <c r="I513" s="85"/>
      <c r="J513" s="85"/>
      <c r="K513" s="85">
        <f t="shared" si="41"/>
        <v>0</v>
      </c>
      <c r="M513" s="85">
        <f>M514</f>
        <v>1700</v>
      </c>
      <c r="N513" s="85">
        <f>N514</f>
        <v>0</v>
      </c>
      <c r="O513" s="85">
        <f t="shared" si="42"/>
        <v>1700</v>
      </c>
      <c r="Q513" s="85">
        <f t="shared" si="43"/>
        <v>1700</v>
      </c>
      <c r="R513" s="85">
        <f t="shared" si="43"/>
        <v>0</v>
      </c>
      <c r="S513" s="85">
        <f t="shared" si="43"/>
        <v>1700</v>
      </c>
    </row>
    <row r="514" spans="1:19" x14ac:dyDescent="0.2">
      <c r="B514" s="73">
        <f t="shared" si="44"/>
        <v>18</v>
      </c>
      <c r="C514" s="4"/>
      <c r="D514" s="4"/>
      <c r="E514" s="4"/>
      <c r="F514" s="51"/>
      <c r="G514" s="4"/>
      <c r="H514" s="4" t="s">
        <v>381</v>
      </c>
      <c r="I514" s="24"/>
      <c r="J514" s="24"/>
      <c r="K514" s="24">
        <f t="shared" si="41"/>
        <v>0</v>
      </c>
      <c r="M514" s="24">
        <v>1700</v>
      </c>
      <c r="N514" s="24"/>
      <c r="O514" s="24">
        <f t="shared" si="42"/>
        <v>1700</v>
      </c>
      <c r="Q514" s="24">
        <f t="shared" si="43"/>
        <v>1700</v>
      </c>
      <c r="R514" s="24">
        <f t="shared" si="43"/>
        <v>0</v>
      </c>
      <c r="S514" s="24">
        <f t="shared" si="43"/>
        <v>1700</v>
      </c>
    </row>
    <row r="515" spans="1:19" x14ac:dyDescent="0.2">
      <c r="B515" s="73">
        <f t="shared" si="44"/>
        <v>19</v>
      </c>
      <c r="C515" s="4"/>
      <c r="D515" s="4"/>
      <c r="E515" s="4"/>
      <c r="F515" s="83" t="s">
        <v>157</v>
      </c>
      <c r="G515" s="84">
        <v>714</v>
      </c>
      <c r="H515" s="84" t="s">
        <v>186</v>
      </c>
      <c r="I515" s="85"/>
      <c r="J515" s="85"/>
      <c r="K515" s="85">
        <f t="shared" si="41"/>
        <v>0</v>
      </c>
      <c r="M515" s="85">
        <v>12500</v>
      </c>
      <c r="N515" s="85"/>
      <c r="O515" s="85">
        <f t="shared" si="42"/>
        <v>12500</v>
      </c>
      <c r="Q515" s="85">
        <f t="shared" si="43"/>
        <v>12500</v>
      </c>
      <c r="R515" s="85">
        <f t="shared" si="43"/>
        <v>0</v>
      </c>
      <c r="S515" s="85">
        <f t="shared" si="43"/>
        <v>12500</v>
      </c>
    </row>
    <row r="516" spans="1:19" ht="15" x14ac:dyDescent="0.2">
      <c r="B516" s="73">
        <f t="shared" si="44"/>
        <v>20</v>
      </c>
      <c r="C516" s="9">
        <v>2</v>
      </c>
      <c r="D516" s="200" t="s">
        <v>220</v>
      </c>
      <c r="E516" s="193"/>
      <c r="F516" s="193"/>
      <c r="G516" s="193"/>
      <c r="H516" s="194"/>
      <c r="I516" s="43">
        <f>I517+I519+I523</f>
        <v>499700</v>
      </c>
      <c r="J516" s="43">
        <f>J517+J519+J523</f>
        <v>-2500</v>
      </c>
      <c r="K516" s="43">
        <f t="shared" si="41"/>
        <v>497200</v>
      </c>
      <c r="M516" s="43">
        <f>M517+M519+M523</f>
        <v>45500</v>
      </c>
      <c r="N516" s="43">
        <f>N517+N519+N523</f>
        <v>0</v>
      </c>
      <c r="O516" s="43">
        <f t="shared" si="42"/>
        <v>45500</v>
      </c>
      <c r="Q516" s="43">
        <f t="shared" si="43"/>
        <v>545200</v>
      </c>
      <c r="R516" s="43">
        <f t="shared" si="43"/>
        <v>-2500</v>
      </c>
      <c r="S516" s="43">
        <f t="shared" si="43"/>
        <v>542700</v>
      </c>
    </row>
    <row r="517" spans="1:19" x14ac:dyDescent="0.2">
      <c r="B517" s="73">
        <f t="shared" si="44"/>
        <v>21</v>
      </c>
      <c r="C517" s="13"/>
      <c r="D517" s="13"/>
      <c r="E517" s="13"/>
      <c r="F517" s="50" t="s">
        <v>219</v>
      </c>
      <c r="G517" s="13">
        <v>630</v>
      </c>
      <c r="H517" s="13" t="s">
        <v>129</v>
      </c>
      <c r="I517" s="47">
        <f>I518</f>
        <v>400000</v>
      </c>
      <c r="J517" s="47">
        <f>J518</f>
        <v>0</v>
      </c>
      <c r="K517" s="47">
        <f t="shared" si="41"/>
        <v>400000</v>
      </c>
      <c r="M517" s="47">
        <v>0</v>
      </c>
      <c r="N517" s="47"/>
      <c r="O517" s="47">
        <f t="shared" si="42"/>
        <v>0</v>
      </c>
      <c r="Q517" s="47">
        <f t="shared" si="43"/>
        <v>400000</v>
      </c>
      <c r="R517" s="47">
        <f t="shared" si="43"/>
        <v>0</v>
      </c>
      <c r="S517" s="47">
        <f t="shared" si="43"/>
        <v>400000</v>
      </c>
    </row>
    <row r="518" spans="1:19" x14ac:dyDescent="0.2">
      <c r="B518" s="73">
        <f t="shared" si="44"/>
        <v>22</v>
      </c>
      <c r="C518" s="4"/>
      <c r="D518" s="4"/>
      <c r="E518" s="4"/>
      <c r="F518" s="51" t="s">
        <v>219</v>
      </c>
      <c r="G518" s="4">
        <v>632</v>
      </c>
      <c r="H518" s="4" t="s">
        <v>140</v>
      </c>
      <c r="I518" s="24">
        <v>400000</v>
      </c>
      <c r="J518" s="24"/>
      <c r="K518" s="24">
        <f t="shared" si="41"/>
        <v>400000</v>
      </c>
      <c r="M518" s="24"/>
      <c r="N518" s="24"/>
      <c r="O518" s="24">
        <f t="shared" si="42"/>
        <v>0</v>
      </c>
      <c r="Q518" s="24">
        <f t="shared" si="43"/>
        <v>400000</v>
      </c>
      <c r="R518" s="24">
        <f t="shared" si="43"/>
        <v>0</v>
      </c>
      <c r="S518" s="24">
        <f t="shared" si="43"/>
        <v>400000</v>
      </c>
    </row>
    <row r="519" spans="1:19" x14ac:dyDescent="0.2">
      <c r="B519" s="73">
        <f t="shared" si="44"/>
        <v>23</v>
      </c>
      <c r="C519" s="13"/>
      <c r="D519" s="13"/>
      <c r="E519" s="13"/>
      <c r="F519" s="50" t="s">
        <v>219</v>
      </c>
      <c r="G519" s="13">
        <v>710</v>
      </c>
      <c r="H519" s="13" t="s">
        <v>185</v>
      </c>
      <c r="I519" s="47">
        <f>I520</f>
        <v>0</v>
      </c>
      <c r="J519" s="47">
        <f>J520</f>
        <v>0</v>
      </c>
      <c r="K519" s="47">
        <f t="shared" si="41"/>
        <v>0</v>
      </c>
      <c r="M519" s="47">
        <f>M520</f>
        <v>39500</v>
      </c>
      <c r="N519" s="47">
        <f>N520</f>
        <v>0</v>
      </c>
      <c r="O519" s="47">
        <f t="shared" si="42"/>
        <v>39500</v>
      </c>
      <c r="Q519" s="47">
        <f t="shared" si="43"/>
        <v>39500</v>
      </c>
      <c r="R519" s="47">
        <f t="shared" si="43"/>
        <v>0</v>
      </c>
      <c r="S519" s="47">
        <f t="shared" si="43"/>
        <v>39500</v>
      </c>
    </row>
    <row r="520" spans="1:19" x14ac:dyDescent="0.2">
      <c r="B520" s="73">
        <f t="shared" si="44"/>
        <v>24</v>
      </c>
      <c r="C520" s="4"/>
      <c r="D520" s="4"/>
      <c r="E520" s="4"/>
      <c r="F520" s="83" t="s">
        <v>219</v>
      </c>
      <c r="G520" s="84">
        <v>717</v>
      </c>
      <c r="H520" s="84" t="s">
        <v>195</v>
      </c>
      <c r="I520" s="85"/>
      <c r="J520" s="85"/>
      <c r="K520" s="85">
        <f t="shared" si="41"/>
        <v>0</v>
      </c>
      <c r="M520" s="85">
        <f>SUM(M521:M522)</f>
        <v>39500</v>
      </c>
      <c r="N520" s="85">
        <f>SUM(N521:N522)</f>
        <v>0</v>
      </c>
      <c r="O520" s="85">
        <f t="shared" si="42"/>
        <v>39500</v>
      </c>
      <c r="Q520" s="85">
        <f t="shared" si="43"/>
        <v>39500</v>
      </c>
      <c r="R520" s="85">
        <f t="shared" si="43"/>
        <v>0</v>
      </c>
      <c r="S520" s="85">
        <f t="shared" si="43"/>
        <v>39500</v>
      </c>
    </row>
    <row r="521" spans="1:19" x14ac:dyDescent="0.2">
      <c r="B521" s="73">
        <f t="shared" si="44"/>
        <v>25</v>
      </c>
      <c r="C521" s="4"/>
      <c r="D521" s="4"/>
      <c r="E521" s="4"/>
      <c r="F521" s="51"/>
      <c r="G521" s="4"/>
      <c r="H521" s="4" t="s">
        <v>495</v>
      </c>
      <c r="I521" s="24"/>
      <c r="J521" s="24"/>
      <c r="K521" s="24">
        <f t="shared" si="41"/>
        <v>0</v>
      </c>
      <c r="M521" s="24">
        <v>19500</v>
      </c>
      <c r="N521" s="24"/>
      <c r="O521" s="24">
        <f t="shared" si="42"/>
        <v>19500</v>
      </c>
      <c r="Q521" s="24">
        <f t="shared" si="43"/>
        <v>19500</v>
      </c>
      <c r="R521" s="24">
        <f t="shared" si="43"/>
        <v>0</v>
      </c>
      <c r="S521" s="24">
        <f t="shared" si="43"/>
        <v>19500</v>
      </c>
    </row>
    <row r="522" spans="1:19" x14ac:dyDescent="0.2">
      <c r="B522" s="73">
        <f t="shared" si="44"/>
        <v>26</v>
      </c>
      <c r="C522" s="4"/>
      <c r="D522" s="4"/>
      <c r="E522" s="4"/>
      <c r="F522" s="51"/>
      <c r="G522" s="4"/>
      <c r="H522" s="4" t="s">
        <v>496</v>
      </c>
      <c r="I522" s="24"/>
      <c r="J522" s="24"/>
      <c r="K522" s="24">
        <f t="shared" si="41"/>
        <v>0</v>
      </c>
      <c r="M522" s="24">
        <v>20000</v>
      </c>
      <c r="N522" s="24"/>
      <c r="O522" s="24">
        <f t="shared" si="42"/>
        <v>20000</v>
      </c>
      <c r="Q522" s="24">
        <f t="shared" si="43"/>
        <v>20000</v>
      </c>
      <c r="R522" s="24">
        <f t="shared" si="43"/>
        <v>0</v>
      </c>
      <c r="S522" s="24">
        <f t="shared" si="43"/>
        <v>20000</v>
      </c>
    </row>
    <row r="523" spans="1:19" ht="15" x14ac:dyDescent="0.25">
      <c r="B523" s="73">
        <f t="shared" si="44"/>
        <v>27</v>
      </c>
      <c r="C523" s="16"/>
      <c r="D523" s="16"/>
      <c r="E523" s="16">
        <v>2</v>
      </c>
      <c r="F523" s="48"/>
      <c r="G523" s="16"/>
      <c r="H523" s="16" t="s">
        <v>258</v>
      </c>
      <c r="I523" s="45">
        <f>I524+I525+I526+I531</f>
        <v>99700</v>
      </c>
      <c r="J523" s="45">
        <f>J524+J525+J526+J531</f>
        <v>-2500</v>
      </c>
      <c r="K523" s="45">
        <f t="shared" si="41"/>
        <v>97200</v>
      </c>
      <c r="M523" s="45">
        <f>M524+M525+M526+M531</f>
        <v>6000</v>
      </c>
      <c r="N523" s="45">
        <f>N524+N525+N526+N531</f>
        <v>0</v>
      </c>
      <c r="O523" s="45">
        <f t="shared" si="42"/>
        <v>6000</v>
      </c>
      <c r="Q523" s="45">
        <f t="shared" si="43"/>
        <v>105700</v>
      </c>
      <c r="R523" s="45">
        <f t="shared" si="43"/>
        <v>-2500</v>
      </c>
      <c r="S523" s="45">
        <f t="shared" si="43"/>
        <v>103200</v>
      </c>
    </row>
    <row r="524" spans="1:19" x14ac:dyDescent="0.2">
      <c r="B524" s="73">
        <f t="shared" si="44"/>
        <v>28</v>
      </c>
      <c r="C524" s="13"/>
      <c r="D524" s="13"/>
      <c r="E524" s="13"/>
      <c r="F524" s="50" t="s">
        <v>219</v>
      </c>
      <c r="G524" s="13">
        <v>610</v>
      </c>
      <c r="H524" s="13" t="s">
        <v>137</v>
      </c>
      <c r="I524" s="47">
        <v>29300</v>
      </c>
      <c r="J524" s="47"/>
      <c r="K524" s="47">
        <f t="shared" si="41"/>
        <v>29300</v>
      </c>
      <c r="M524" s="47"/>
      <c r="N524" s="47"/>
      <c r="O524" s="47">
        <f t="shared" si="42"/>
        <v>0</v>
      </c>
      <c r="Q524" s="47">
        <f t="shared" si="43"/>
        <v>29300</v>
      </c>
      <c r="R524" s="47">
        <f t="shared" si="43"/>
        <v>0</v>
      </c>
      <c r="S524" s="47">
        <f t="shared" si="43"/>
        <v>29300</v>
      </c>
    </row>
    <row r="525" spans="1:19" x14ac:dyDescent="0.2">
      <c r="B525" s="73">
        <f t="shared" si="44"/>
        <v>29</v>
      </c>
      <c r="C525" s="13"/>
      <c r="D525" s="13"/>
      <c r="E525" s="13"/>
      <c r="F525" s="50" t="s">
        <v>219</v>
      </c>
      <c r="G525" s="13">
        <v>620</v>
      </c>
      <c r="H525" s="13" t="s">
        <v>132</v>
      </c>
      <c r="I525" s="47">
        <v>15300</v>
      </c>
      <c r="J525" s="47"/>
      <c r="K525" s="47">
        <f t="shared" si="41"/>
        <v>15300</v>
      </c>
      <c r="M525" s="47"/>
      <c r="N525" s="47"/>
      <c r="O525" s="47">
        <f t="shared" si="42"/>
        <v>0</v>
      </c>
      <c r="Q525" s="47">
        <f t="shared" si="43"/>
        <v>15300</v>
      </c>
      <c r="R525" s="47">
        <f t="shared" si="43"/>
        <v>0</v>
      </c>
      <c r="S525" s="47">
        <f t="shared" si="43"/>
        <v>15300</v>
      </c>
    </row>
    <row r="526" spans="1:19" x14ac:dyDescent="0.2">
      <c r="B526" s="73">
        <f t="shared" si="44"/>
        <v>30</v>
      </c>
      <c r="C526" s="13"/>
      <c r="D526" s="13"/>
      <c r="E526" s="13"/>
      <c r="F526" s="50" t="s">
        <v>219</v>
      </c>
      <c r="G526" s="13">
        <v>630</v>
      </c>
      <c r="H526" s="13" t="s">
        <v>129</v>
      </c>
      <c r="I526" s="47">
        <f>I530+I529+I528+I527</f>
        <v>55100</v>
      </c>
      <c r="J526" s="47">
        <f>J530+J529+J528+J527</f>
        <v>-2500</v>
      </c>
      <c r="K526" s="47">
        <f t="shared" si="41"/>
        <v>52600</v>
      </c>
      <c r="M526" s="47">
        <f>M530+M529+M528+M527</f>
        <v>0</v>
      </c>
      <c r="N526" s="47">
        <f>N530+N529+N528+N527</f>
        <v>0</v>
      </c>
      <c r="O526" s="47">
        <f t="shared" si="42"/>
        <v>0</v>
      </c>
      <c r="Q526" s="47">
        <f t="shared" si="43"/>
        <v>55100</v>
      </c>
      <c r="R526" s="47">
        <f t="shared" si="43"/>
        <v>-2500</v>
      </c>
      <c r="S526" s="47">
        <f t="shared" si="43"/>
        <v>52600</v>
      </c>
    </row>
    <row r="527" spans="1:19" s="69" customFormat="1" x14ac:dyDescent="0.2">
      <c r="A527" s="65"/>
      <c r="B527" s="73">
        <f t="shared" si="44"/>
        <v>31</v>
      </c>
      <c r="C527" s="4"/>
      <c r="D527" s="4"/>
      <c r="E527" s="4"/>
      <c r="F527" s="51" t="s">
        <v>219</v>
      </c>
      <c r="G527" s="4">
        <v>633</v>
      </c>
      <c r="H527" s="4" t="s">
        <v>133</v>
      </c>
      <c r="I527" s="24">
        <v>14400</v>
      </c>
      <c r="J527" s="24"/>
      <c r="K527" s="24">
        <f t="shared" si="41"/>
        <v>14400</v>
      </c>
      <c r="M527" s="24"/>
      <c r="N527" s="24"/>
      <c r="O527" s="24">
        <f t="shared" si="42"/>
        <v>0</v>
      </c>
      <c r="Q527" s="24">
        <f t="shared" si="43"/>
        <v>14400</v>
      </c>
      <c r="R527" s="24">
        <f t="shared" si="43"/>
        <v>0</v>
      </c>
      <c r="S527" s="24">
        <f t="shared" si="43"/>
        <v>14400</v>
      </c>
    </row>
    <row r="528" spans="1:19" s="69" customFormat="1" x14ac:dyDescent="0.2">
      <c r="A528" s="65"/>
      <c r="B528" s="73">
        <f t="shared" si="44"/>
        <v>32</v>
      </c>
      <c r="C528" s="4"/>
      <c r="D528" s="4"/>
      <c r="E528" s="4"/>
      <c r="F528" s="51" t="s">
        <v>219</v>
      </c>
      <c r="G528" s="4">
        <v>634</v>
      </c>
      <c r="H528" s="4" t="s">
        <v>138</v>
      </c>
      <c r="I528" s="24">
        <v>6100</v>
      </c>
      <c r="J528" s="24"/>
      <c r="K528" s="24">
        <f t="shared" si="41"/>
        <v>6100</v>
      </c>
      <c r="M528" s="24"/>
      <c r="N528" s="24"/>
      <c r="O528" s="24">
        <f t="shared" si="42"/>
        <v>0</v>
      </c>
      <c r="Q528" s="24">
        <f t="shared" si="43"/>
        <v>6100</v>
      </c>
      <c r="R528" s="24">
        <f t="shared" si="43"/>
        <v>0</v>
      </c>
      <c r="S528" s="24">
        <f t="shared" si="43"/>
        <v>6100</v>
      </c>
    </row>
    <row r="529" spans="1:19" s="69" customFormat="1" x14ac:dyDescent="0.2">
      <c r="A529" s="65"/>
      <c r="B529" s="73">
        <f t="shared" si="44"/>
        <v>33</v>
      </c>
      <c r="C529" s="4"/>
      <c r="D529" s="4"/>
      <c r="E529" s="4"/>
      <c r="F529" s="51" t="s">
        <v>219</v>
      </c>
      <c r="G529" s="4">
        <v>635</v>
      </c>
      <c r="H529" s="4" t="s">
        <v>139</v>
      </c>
      <c r="I529" s="24">
        <v>9000</v>
      </c>
      <c r="J529" s="24"/>
      <c r="K529" s="24">
        <f t="shared" ref="K529:K554" si="45">I529+J529</f>
        <v>9000</v>
      </c>
      <c r="M529" s="24"/>
      <c r="N529" s="24"/>
      <c r="O529" s="24">
        <f t="shared" ref="O529:O554" si="46">M529+N529</f>
        <v>0</v>
      </c>
      <c r="Q529" s="24">
        <f t="shared" si="43"/>
        <v>9000</v>
      </c>
      <c r="R529" s="24">
        <f t="shared" si="43"/>
        <v>0</v>
      </c>
      <c r="S529" s="24">
        <f t="shared" si="43"/>
        <v>9000</v>
      </c>
    </row>
    <row r="530" spans="1:19" s="69" customFormat="1" x14ac:dyDescent="0.2">
      <c r="A530" s="65"/>
      <c r="B530" s="73">
        <f t="shared" si="44"/>
        <v>34</v>
      </c>
      <c r="C530" s="4"/>
      <c r="D530" s="4"/>
      <c r="E530" s="4"/>
      <c r="F530" s="51" t="s">
        <v>219</v>
      </c>
      <c r="G530" s="4">
        <v>637</v>
      </c>
      <c r="H530" s="4" t="s">
        <v>130</v>
      </c>
      <c r="I530" s="24">
        <v>25600</v>
      </c>
      <c r="J530" s="24">
        <v>-2500</v>
      </c>
      <c r="K530" s="24">
        <f t="shared" si="45"/>
        <v>23100</v>
      </c>
      <c r="M530" s="24"/>
      <c r="N530" s="24"/>
      <c r="O530" s="24">
        <f t="shared" si="46"/>
        <v>0</v>
      </c>
      <c r="Q530" s="24">
        <f t="shared" si="43"/>
        <v>25600</v>
      </c>
      <c r="R530" s="24">
        <f t="shared" si="43"/>
        <v>-2500</v>
      </c>
      <c r="S530" s="24">
        <f t="shared" si="43"/>
        <v>23100</v>
      </c>
    </row>
    <row r="531" spans="1:19" s="69" customFormat="1" x14ac:dyDescent="0.2">
      <c r="A531" s="65"/>
      <c r="B531" s="73">
        <f t="shared" si="44"/>
        <v>35</v>
      </c>
      <c r="C531" s="13"/>
      <c r="D531" s="13"/>
      <c r="E531" s="13"/>
      <c r="F531" s="50" t="s">
        <v>219</v>
      </c>
      <c r="G531" s="13">
        <v>710</v>
      </c>
      <c r="H531" s="13" t="s">
        <v>185</v>
      </c>
      <c r="I531" s="47">
        <f>I532</f>
        <v>0</v>
      </c>
      <c r="J531" s="47">
        <f>J532</f>
        <v>0</v>
      </c>
      <c r="K531" s="47">
        <f t="shared" si="45"/>
        <v>0</v>
      </c>
      <c r="M531" s="47">
        <f>M532</f>
        <v>6000</v>
      </c>
      <c r="N531" s="47">
        <f>N532</f>
        <v>0</v>
      </c>
      <c r="O531" s="47">
        <f t="shared" si="46"/>
        <v>6000</v>
      </c>
      <c r="Q531" s="47">
        <f t="shared" si="43"/>
        <v>6000</v>
      </c>
      <c r="R531" s="47">
        <f t="shared" si="43"/>
        <v>0</v>
      </c>
      <c r="S531" s="47">
        <f t="shared" si="43"/>
        <v>6000</v>
      </c>
    </row>
    <row r="532" spans="1:19" s="69" customFormat="1" x14ac:dyDescent="0.2">
      <c r="A532" s="65"/>
      <c r="B532" s="73">
        <f t="shared" si="44"/>
        <v>36</v>
      </c>
      <c r="C532" s="4"/>
      <c r="D532" s="4"/>
      <c r="E532" s="4"/>
      <c r="F532" s="83" t="s">
        <v>219</v>
      </c>
      <c r="G532" s="84">
        <v>713</v>
      </c>
      <c r="H532" s="84" t="s">
        <v>4</v>
      </c>
      <c r="I532" s="85"/>
      <c r="J532" s="85"/>
      <c r="K532" s="85">
        <f t="shared" si="45"/>
        <v>0</v>
      </c>
      <c r="M532" s="85">
        <f>M533</f>
        <v>6000</v>
      </c>
      <c r="N532" s="85">
        <f>N533</f>
        <v>0</v>
      </c>
      <c r="O532" s="85">
        <f t="shared" si="46"/>
        <v>6000</v>
      </c>
      <c r="Q532" s="85">
        <f t="shared" si="43"/>
        <v>6000</v>
      </c>
      <c r="R532" s="85">
        <f t="shared" si="43"/>
        <v>0</v>
      </c>
      <c r="S532" s="85">
        <f t="shared" si="43"/>
        <v>6000</v>
      </c>
    </row>
    <row r="533" spans="1:19" x14ac:dyDescent="0.2">
      <c r="B533" s="73">
        <f t="shared" si="44"/>
        <v>37</v>
      </c>
      <c r="C533" s="4"/>
      <c r="D533" s="52"/>
      <c r="E533" s="4"/>
      <c r="F533" s="51"/>
      <c r="G533" s="4"/>
      <c r="H533" s="36" t="s">
        <v>394</v>
      </c>
      <c r="I533" s="24"/>
      <c r="J533" s="24"/>
      <c r="K533" s="24">
        <f t="shared" si="45"/>
        <v>0</v>
      </c>
      <c r="M533" s="24">
        <v>6000</v>
      </c>
      <c r="N533" s="24"/>
      <c r="O533" s="24">
        <f t="shared" si="46"/>
        <v>6000</v>
      </c>
      <c r="Q533" s="24">
        <f t="shared" si="43"/>
        <v>6000</v>
      </c>
      <c r="R533" s="24">
        <f t="shared" si="43"/>
        <v>0</v>
      </c>
      <c r="S533" s="24">
        <f t="shared" si="43"/>
        <v>6000</v>
      </c>
    </row>
    <row r="534" spans="1:19" ht="15" x14ac:dyDescent="0.2">
      <c r="B534" s="73">
        <f t="shared" si="44"/>
        <v>38</v>
      </c>
      <c r="C534" s="9">
        <v>3</v>
      </c>
      <c r="D534" s="200" t="s">
        <v>14</v>
      </c>
      <c r="E534" s="193"/>
      <c r="F534" s="193"/>
      <c r="G534" s="193"/>
      <c r="H534" s="194"/>
      <c r="I534" s="43">
        <f>I535+I537</f>
        <v>5000</v>
      </c>
      <c r="J534" s="43">
        <f>J535+J537</f>
        <v>0</v>
      </c>
      <c r="K534" s="43">
        <f t="shared" si="45"/>
        <v>5000</v>
      </c>
      <c r="M534" s="43">
        <f>M535+M537</f>
        <v>5000</v>
      </c>
      <c r="N534" s="43">
        <f>N535+N537</f>
        <v>0</v>
      </c>
      <c r="O534" s="43">
        <f t="shared" si="46"/>
        <v>5000</v>
      </c>
      <c r="Q534" s="43">
        <f t="shared" si="43"/>
        <v>10000</v>
      </c>
      <c r="R534" s="43">
        <f t="shared" si="43"/>
        <v>0</v>
      </c>
      <c r="S534" s="43">
        <f t="shared" si="43"/>
        <v>10000</v>
      </c>
    </row>
    <row r="535" spans="1:19" x14ac:dyDescent="0.2">
      <c r="B535" s="73">
        <f t="shared" si="44"/>
        <v>39</v>
      </c>
      <c r="C535" s="13"/>
      <c r="D535" s="13"/>
      <c r="E535" s="13"/>
      <c r="F535" s="50" t="s">
        <v>206</v>
      </c>
      <c r="G535" s="13">
        <v>630</v>
      </c>
      <c r="H535" s="13" t="s">
        <v>129</v>
      </c>
      <c r="I535" s="47">
        <f>I536</f>
        <v>5000</v>
      </c>
      <c r="J535" s="47">
        <f>J536</f>
        <v>0</v>
      </c>
      <c r="K535" s="47">
        <f t="shared" si="45"/>
        <v>5000</v>
      </c>
      <c r="M535" s="47">
        <f>M536</f>
        <v>0</v>
      </c>
      <c r="N535" s="47">
        <f>N536</f>
        <v>0</v>
      </c>
      <c r="O535" s="47">
        <f t="shared" si="46"/>
        <v>0</v>
      </c>
      <c r="Q535" s="47">
        <f t="shared" si="43"/>
        <v>5000</v>
      </c>
      <c r="R535" s="47">
        <f t="shared" si="43"/>
        <v>0</v>
      </c>
      <c r="S535" s="47">
        <f t="shared" si="43"/>
        <v>5000</v>
      </c>
    </row>
    <row r="536" spans="1:19" x14ac:dyDescent="0.2">
      <c r="B536" s="73">
        <f t="shared" si="44"/>
        <v>40</v>
      </c>
      <c r="C536" s="4"/>
      <c r="D536" s="4"/>
      <c r="E536" s="4"/>
      <c r="F536" s="51" t="s">
        <v>206</v>
      </c>
      <c r="G536" s="4">
        <v>635</v>
      </c>
      <c r="H536" s="4" t="s">
        <v>139</v>
      </c>
      <c r="I536" s="24">
        <v>5000</v>
      </c>
      <c r="J536" s="24"/>
      <c r="K536" s="24">
        <f t="shared" si="45"/>
        <v>5000</v>
      </c>
      <c r="M536" s="24"/>
      <c r="N536" s="24"/>
      <c r="O536" s="24">
        <f t="shared" si="46"/>
        <v>0</v>
      </c>
      <c r="Q536" s="24">
        <f t="shared" si="43"/>
        <v>5000</v>
      </c>
      <c r="R536" s="24">
        <f t="shared" si="43"/>
        <v>0</v>
      </c>
      <c r="S536" s="24">
        <f t="shared" si="43"/>
        <v>5000</v>
      </c>
    </row>
    <row r="537" spans="1:19" x14ac:dyDescent="0.2">
      <c r="B537" s="73">
        <f t="shared" si="44"/>
        <v>41</v>
      </c>
      <c r="C537" s="13"/>
      <c r="D537" s="13"/>
      <c r="E537" s="13"/>
      <c r="F537" s="50" t="s">
        <v>206</v>
      </c>
      <c r="G537" s="13">
        <v>710</v>
      </c>
      <c r="H537" s="13" t="s">
        <v>185</v>
      </c>
      <c r="I537" s="47">
        <f>I538</f>
        <v>0</v>
      </c>
      <c r="J537" s="47">
        <f>J538</f>
        <v>0</v>
      </c>
      <c r="K537" s="47">
        <f t="shared" si="45"/>
        <v>0</v>
      </c>
      <c r="M537" s="47">
        <f>M538</f>
        <v>5000</v>
      </c>
      <c r="N537" s="47">
        <f>N538</f>
        <v>0</v>
      </c>
      <c r="O537" s="47">
        <f t="shared" si="46"/>
        <v>5000</v>
      </c>
      <c r="Q537" s="47">
        <f t="shared" si="43"/>
        <v>5000</v>
      </c>
      <c r="R537" s="47">
        <f t="shared" si="43"/>
        <v>0</v>
      </c>
      <c r="S537" s="47">
        <f t="shared" si="43"/>
        <v>5000</v>
      </c>
    </row>
    <row r="538" spans="1:19" x14ac:dyDescent="0.2">
      <c r="B538" s="73">
        <f t="shared" si="44"/>
        <v>42</v>
      </c>
      <c r="C538" s="4"/>
      <c r="D538" s="4"/>
      <c r="E538" s="4"/>
      <c r="F538" s="83" t="s">
        <v>206</v>
      </c>
      <c r="G538" s="84">
        <v>713</v>
      </c>
      <c r="H538" s="84" t="s">
        <v>4</v>
      </c>
      <c r="I538" s="85"/>
      <c r="J538" s="85"/>
      <c r="K538" s="85">
        <f t="shared" si="45"/>
        <v>0</v>
      </c>
      <c r="M538" s="85">
        <f>M539</f>
        <v>5000</v>
      </c>
      <c r="N538" s="85">
        <f>N539</f>
        <v>0</v>
      </c>
      <c r="O538" s="85">
        <f t="shared" si="46"/>
        <v>5000</v>
      </c>
      <c r="Q538" s="85">
        <f t="shared" si="43"/>
        <v>5000</v>
      </c>
      <c r="R538" s="85">
        <f t="shared" si="43"/>
        <v>0</v>
      </c>
      <c r="S538" s="85">
        <f t="shared" si="43"/>
        <v>5000</v>
      </c>
    </row>
    <row r="539" spans="1:19" x14ac:dyDescent="0.2">
      <c r="B539" s="73">
        <f t="shared" si="44"/>
        <v>43</v>
      </c>
      <c r="C539" s="4"/>
      <c r="D539" s="52"/>
      <c r="E539" s="4"/>
      <c r="F539" s="51"/>
      <c r="G539" s="4"/>
      <c r="H539" s="4" t="s">
        <v>382</v>
      </c>
      <c r="I539" s="24"/>
      <c r="J539" s="24"/>
      <c r="K539" s="24">
        <f t="shared" si="45"/>
        <v>0</v>
      </c>
      <c r="M539" s="24">
        <v>5000</v>
      </c>
      <c r="N539" s="24"/>
      <c r="O539" s="24">
        <f t="shared" si="46"/>
        <v>5000</v>
      </c>
      <c r="Q539" s="24">
        <f t="shared" si="43"/>
        <v>5000</v>
      </c>
      <c r="R539" s="24">
        <f t="shared" si="43"/>
        <v>0</v>
      </c>
      <c r="S539" s="24">
        <f t="shared" si="43"/>
        <v>5000</v>
      </c>
    </row>
    <row r="540" spans="1:19" ht="15" x14ac:dyDescent="0.2">
      <c r="B540" s="73">
        <f t="shared" si="44"/>
        <v>44</v>
      </c>
      <c r="C540" s="9">
        <v>4</v>
      </c>
      <c r="D540" s="200" t="s">
        <v>164</v>
      </c>
      <c r="E540" s="193"/>
      <c r="F540" s="193"/>
      <c r="G540" s="193"/>
      <c r="H540" s="194"/>
      <c r="I540" s="43">
        <f>I541</f>
        <v>7000</v>
      </c>
      <c r="J540" s="43">
        <f>J541</f>
        <v>0</v>
      </c>
      <c r="K540" s="43">
        <f t="shared" si="45"/>
        <v>7000</v>
      </c>
      <c r="M540" s="43">
        <f>M541</f>
        <v>0</v>
      </c>
      <c r="N540" s="43">
        <f>N541</f>
        <v>0</v>
      </c>
      <c r="O540" s="43">
        <f t="shared" si="46"/>
        <v>0</v>
      </c>
      <c r="Q540" s="43">
        <f t="shared" si="43"/>
        <v>7000</v>
      </c>
      <c r="R540" s="43">
        <f t="shared" si="43"/>
        <v>0</v>
      </c>
      <c r="S540" s="43">
        <f t="shared" si="43"/>
        <v>7000</v>
      </c>
    </row>
    <row r="541" spans="1:19" x14ac:dyDescent="0.2">
      <c r="B541" s="73">
        <f t="shared" si="44"/>
        <v>45</v>
      </c>
      <c r="C541" s="13"/>
      <c r="D541" s="13"/>
      <c r="E541" s="13"/>
      <c r="F541" s="50" t="s">
        <v>163</v>
      </c>
      <c r="G541" s="13">
        <v>630</v>
      </c>
      <c r="H541" s="13" t="s">
        <v>129</v>
      </c>
      <c r="I541" s="47">
        <f>I542</f>
        <v>7000</v>
      </c>
      <c r="J541" s="47">
        <f>J542</f>
        <v>0</v>
      </c>
      <c r="K541" s="47">
        <f t="shared" si="45"/>
        <v>7000</v>
      </c>
      <c r="M541" s="47">
        <v>0</v>
      </c>
      <c r="N541" s="47"/>
      <c r="O541" s="47">
        <f t="shared" si="46"/>
        <v>0</v>
      </c>
      <c r="Q541" s="47">
        <f t="shared" si="43"/>
        <v>7000</v>
      </c>
      <c r="R541" s="47">
        <f t="shared" si="43"/>
        <v>0</v>
      </c>
      <c r="S541" s="47">
        <f t="shared" si="43"/>
        <v>7000</v>
      </c>
    </row>
    <row r="542" spans="1:19" x14ac:dyDescent="0.2">
      <c r="B542" s="73">
        <f t="shared" si="44"/>
        <v>46</v>
      </c>
      <c r="C542" s="4"/>
      <c r="D542" s="4"/>
      <c r="E542" s="4"/>
      <c r="F542" s="51" t="s">
        <v>163</v>
      </c>
      <c r="G542" s="4">
        <v>637</v>
      </c>
      <c r="H542" s="4" t="s">
        <v>130</v>
      </c>
      <c r="I542" s="24">
        <v>7000</v>
      </c>
      <c r="J542" s="24"/>
      <c r="K542" s="24">
        <f t="shared" si="45"/>
        <v>7000</v>
      </c>
      <c r="M542" s="24"/>
      <c r="N542" s="24"/>
      <c r="O542" s="24">
        <f t="shared" si="46"/>
        <v>0</v>
      </c>
      <c r="Q542" s="24">
        <f t="shared" si="43"/>
        <v>7000</v>
      </c>
      <c r="R542" s="24">
        <f t="shared" si="43"/>
        <v>0</v>
      </c>
      <c r="S542" s="24">
        <f t="shared" si="43"/>
        <v>7000</v>
      </c>
    </row>
    <row r="543" spans="1:19" ht="15" x14ac:dyDescent="0.2">
      <c r="B543" s="73">
        <f t="shared" si="44"/>
        <v>47</v>
      </c>
      <c r="C543" s="9">
        <v>5</v>
      </c>
      <c r="D543" s="200" t="s">
        <v>154</v>
      </c>
      <c r="E543" s="193"/>
      <c r="F543" s="193"/>
      <c r="G543" s="193"/>
      <c r="H543" s="194"/>
      <c r="I543" s="43">
        <f>I544+I548</f>
        <v>19900</v>
      </c>
      <c r="J543" s="43">
        <f>J544+J548</f>
        <v>0</v>
      </c>
      <c r="K543" s="43">
        <f t="shared" si="45"/>
        <v>19900</v>
      </c>
      <c r="M543" s="43">
        <f>M552</f>
        <v>700</v>
      </c>
      <c r="N543" s="43">
        <f>N552</f>
        <v>0</v>
      </c>
      <c r="O543" s="43">
        <f t="shared" si="46"/>
        <v>700</v>
      </c>
      <c r="Q543" s="43">
        <f t="shared" si="43"/>
        <v>20600</v>
      </c>
      <c r="R543" s="43">
        <f t="shared" si="43"/>
        <v>0</v>
      </c>
      <c r="S543" s="43">
        <f t="shared" si="43"/>
        <v>20600</v>
      </c>
    </row>
    <row r="544" spans="1:19" x14ac:dyDescent="0.2">
      <c r="B544" s="73">
        <f t="shared" si="44"/>
        <v>48</v>
      </c>
      <c r="C544" s="13"/>
      <c r="D544" s="13"/>
      <c r="E544" s="13"/>
      <c r="F544" s="50" t="s">
        <v>153</v>
      </c>
      <c r="G544" s="13">
        <v>630</v>
      </c>
      <c r="H544" s="13" t="s">
        <v>129</v>
      </c>
      <c r="I544" s="47">
        <f>I547+I546</f>
        <v>10900</v>
      </c>
      <c r="J544" s="47">
        <f>J547+J546+J545</f>
        <v>0</v>
      </c>
      <c r="K544" s="47">
        <f t="shared" si="45"/>
        <v>10900</v>
      </c>
      <c r="M544" s="47">
        <f>M547+M546</f>
        <v>0</v>
      </c>
      <c r="N544" s="47">
        <f>N547+N546</f>
        <v>0</v>
      </c>
      <c r="O544" s="47">
        <f t="shared" si="46"/>
        <v>0</v>
      </c>
      <c r="Q544" s="47">
        <f t="shared" si="43"/>
        <v>10900</v>
      </c>
      <c r="R544" s="47">
        <f t="shared" si="43"/>
        <v>0</v>
      </c>
      <c r="S544" s="47">
        <f t="shared" si="43"/>
        <v>10900</v>
      </c>
    </row>
    <row r="545" spans="2:19" x14ac:dyDescent="0.2">
      <c r="B545" s="73">
        <f t="shared" si="44"/>
        <v>49</v>
      </c>
      <c r="C545" s="13"/>
      <c r="D545" s="13"/>
      <c r="E545" s="13"/>
      <c r="F545" s="51" t="s">
        <v>153</v>
      </c>
      <c r="G545" s="4">
        <v>633</v>
      </c>
      <c r="H545" s="4" t="s">
        <v>133</v>
      </c>
      <c r="I545" s="24">
        <v>0</v>
      </c>
      <c r="J545" s="24">
        <v>500</v>
      </c>
      <c r="K545" s="24">
        <f t="shared" ref="K545" si="47">I545+J545</f>
        <v>500</v>
      </c>
      <c r="M545" s="24"/>
      <c r="N545" s="24"/>
      <c r="O545" s="24">
        <f t="shared" ref="O545" si="48">M545+N545</f>
        <v>0</v>
      </c>
      <c r="Q545" s="24">
        <f t="shared" ref="Q545" si="49">M545+I545</f>
        <v>0</v>
      </c>
      <c r="R545" s="24">
        <f t="shared" ref="R545" si="50">N545+J545</f>
        <v>500</v>
      </c>
      <c r="S545" s="24">
        <f t="shared" ref="S545" si="51">O545+K545</f>
        <v>500</v>
      </c>
    </row>
    <row r="546" spans="2:19" x14ac:dyDescent="0.2">
      <c r="B546" s="73">
        <f t="shared" si="44"/>
        <v>50</v>
      </c>
      <c r="C546" s="4"/>
      <c r="D546" s="4"/>
      <c r="E546" s="4"/>
      <c r="F546" s="51" t="s">
        <v>153</v>
      </c>
      <c r="G546" s="4">
        <v>634</v>
      </c>
      <c r="H546" s="4" t="s">
        <v>138</v>
      </c>
      <c r="I546" s="24">
        <f>480+1700</f>
        <v>2180</v>
      </c>
      <c r="J546" s="24"/>
      <c r="K546" s="24">
        <f t="shared" si="45"/>
        <v>2180</v>
      </c>
      <c r="M546" s="24"/>
      <c r="N546" s="24"/>
      <c r="O546" s="24">
        <f t="shared" si="46"/>
        <v>0</v>
      </c>
      <c r="Q546" s="24">
        <f t="shared" si="43"/>
        <v>2180</v>
      </c>
      <c r="R546" s="24">
        <f t="shared" si="43"/>
        <v>0</v>
      </c>
      <c r="S546" s="24">
        <f t="shared" si="43"/>
        <v>2180</v>
      </c>
    </row>
    <row r="547" spans="2:19" x14ac:dyDescent="0.2">
      <c r="B547" s="73">
        <f t="shared" si="44"/>
        <v>51</v>
      </c>
      <c r="C547" s="4"/>
      <c r="D547" s="4"/>
      <c r="E547" s="4"/>
      <c r="F547" s="51" t="s">
        <v>153</v>
      </c>
      <c r="G547" s="4">
        <v>637</v>
      </c>
      <c r="H547" s="4" t="s">
        <v>130</v>
      </c>
      <c r="I547" s="24">
        <v>8720</v>
      </c>
      <c r="J547" s="24">
        <v>-500</v>
      </c>
      <c r="K547" s="24">
        <f t="shared" si="45"/>
        <v>8220</v>
      </c>
      <c r="M547" s="24"/>
      <c r="N547" s="24"/>
      <c r="O547" s="24">
        <f t="shared" si="46"/>
        <v>0</v>
      </c>
      <c r="Q547" s="24">
        <f t="shared" si="43"/>
        <v>8720</v>
      </c>
      <c r="R547" s="24">
        <f t="shared" si="43"/>
        <v>-500</v>
      </c>
      <c r="S547" s="24">
        <f t="shared" si="43"/>
        <v>8220</v>
      </c>
    </row>
    <row r="548" spans="2:19" x14ac:dyDescent="0.2">
      <c r="B548" s="73">
        <f t="shared" si="44"/>
        <v>52</v>
      </c>
      <c r="C548" s="13"/>
      <c r="D548" s="13"/>
      <c r="E548" s="13"/>
      <c r="F548" s="50" t="s">
        <v>153</v>
      </c>
      <c r="G548" s="13">
        <v>640</v>
      </c>
      <c r="H548" s="13" t="s">
        <v>136</v>
      </c>
      <c r="I548" s="47">
        <f>SUM(I549:I551)</f>
        <v>9000</v>
      </c>
      <c r="J548" s="47">
        <f>SUM(J549:J551)</f>
        <v>0</v>
      </c>
      <c r="K548" s="47">
        <f t="shared" si="45"/>
        <v>9000</v>
      </c>
      <c r="M548" s="47"/>
      <c r="N548" s="47"/>
      <c r="O548" s="47">
        <f t="shared" si="46"/>
        <v>0</v>
      </c>
      <c r="Q548" s="47">
        <f t="shared" si="43"/>
        <v>9000</v>
      </c>
      <c r="R548" s="47">
        <f t="shared" si="43"/>
        <v>0</v>
      </c>
      <c r="S548" s="47">
        <f t="shared" si="43"/>
        <v>9000</v>
      </c>
    </row>
    <row r="549" spans="2:19" x14ac:dyDescent="0.2">
      <c r="B549" s="73">
        <f t="shared" si="44"/>
        <v>53</v>
      </c>
      <c r="C549" s="13"/>
      <c r="D549" s="13"/>
      <c r="E549" s="13"/>
      <c r="F549" s="50"/>
      <c r="G549" s="13"/>
      <c r="H549" s="58" t="s">
        <v>476</v>
      </c>
      <c r="I549" s="56">
        <v>4000</v>
      </c>
      <c r="J549" s="56"/>
      <c r="K549" s="56">
        <f t="shared" si="45"/>
        <v>4000</v>
      </c>
      <c r="M549" s="56"/>
      <c r="N549" s="56"/>
      <c r="O549" s="56">
        <f t="shared" si="46"/>
        <v>0</v>
      </c>
      <c r="Q549" s="56">
        <f t="shared" si="43"/>
        <v>4000</v>
      </c>
      <c r="R549" s="56">
        <f t="shared" si="43"/>
        <v>0</v>
      </c>
      <c r="S549" s="56">
        <f t="shared" si="43"/>
        <v>4000</v>
      </c>
    </row>
    <row r="550" spans="2:19" x14ac:dyDescent="0.2">
      <c r="B550" s="73">
        <f t="shared" si="44"/>
        <v>54</v>
      </c>
      <c r="C550" s="13"/>
      <c r="D550" s="13"/>
      <c r="E550" s="13"/>
      <c r="F550" s="50"/>
      <c r="G550" s="13"/>
      <c r="H550" s="58" t="s">
        <v>477</v>
      </c>
      <c r="I550" s="56">
        <v>4000</v>
      </c>
      <c r="J550" s="56"/>
      <c r="K550" s="56">
        <f t="shared" si="45"/>
        <v>4000</v>
      </c>
      <c r="M550" s="56"/>
      <c r="N550" s="56"/>
      <c r="O550" s="56">
        <f t="shared" si="46"/>
        <v>0</v>
      </c>
      <c r="Q550" s="56">
        <f t="shared" si="43"/>
        <v>4000</v>
      </c>
      <c r="R550" s="56">
        <f t="shared" si="43"/>
        <v>0</v>
      </c>
      <c r="S550" s="56">
        <f t="shared" si="43"/>
        <v>4000</v>
      </c>
    </row>
    <row r="551" spans="2:19" x14ac:dyDescent="0.2">
      <c r="B551" s="73">
        <f t="shared" si="44"/>
        <v>55</v>
      </c>
      <c r="C551" s="13"/>
      <c r="D551" s="13"/>
      <c r="E551" s="13"/>
      <c r="F551" s="50"/>
      <c r="G551" s="13"/>
      <c r="H551" s="58" t="s">
        <v>478</v>
      </c>
      <c r="I551" s="56">
        <v>1000</v>
      </c>
      <c r="J551" s="56"/>
      <c r="K551" s="56">
        <f t="shared" si="45"/>
        <v>1000</v>
      </c>
      <c r="M551" s="56"/>
      <c r="N551" s="56"/>
      <c r="O551" s="56">
        <f t="shared" si="46"/>
        <v>0</v>
      </c>
      <c r="Q551" s="56">
        <f t="shared" si="43"/>
        <v>1000</v>
      </c>
      <c r="R551" s="56">
        <f t="shared" si="43"/>
        <v>0</v>
      </c>
      <c r="S551" s="56">
        <f t="shared" si="43"/>
        <v>1000</v>
      </c>
    </row>
    <row r="552" spans="2:19" x14ac:dyDescent="0.2">
      <c r="B552" s="73">
        <f t="shared" si="44"/>
        <v>56</v>
      </c>
      <c r="C552" s="13"/>
      <c r="D552" s="13"/>
      <c r="E552" s="13"/>
      <c r="F552" s="50" t="s">
        <v>153</v>
      </c>
      <c r="G552" s="13">
        <v>710</v>
      </c>
      <c r="H552" s="13" t="s">
        <v>185</v>
      </c>
      <c r="I552" s="47">
        <f>I553</f>
        <v>0</v>
      </c>
      <c r="J552" s="47"/>
      <c r="K552" s="47">
        <f t="shared" si="45"/>
        <v>0</v>
      </c>
      <c r="M552" s="47">
        <f>M553</f>
        <v>700</v>
      </c>
      <c r="N552" s="47">
        <f>N553</f>
        <v>0</v>
      </c>
      <c r="O552" s="47">
        <f t="shared" si="46"/>
        <v>700</v>
      </c>
      <c r="Q552" s="47">
        <f t="shared" si="43"/>
        <v>700</v>
      </c>
      <c r="R552" s="47">
        <f t="shared" si="43"/>
        <v>0</v>
      </c>
      <c r="S552" s="47">
        <f t="shared" si="43"/>
        <v>700</v>
      </c>
    </row>
    <row r="553" spans="2:19" x14ac:dyDescent="0.2">
      <c r="B553" s="73">
        <f t="shared" si="44"/>
        <v>57</v>
      </c>
      <c r="C553" s="13"/>
      <c r="D553" s="13"/>
      <c r="E553" s="13"/>
      <c r="F553" s="83" t="s">
        <v>153</v>
      </c>
      <c r="G553" s="84">
        <v>717</v>
      </c>
      <c r="H553" s="84" t="s">
        <v>0</v>
      </c>
      <c r="I553" s="85"/>
      <c r="J553" s="85"/>
      <c r="K553" s="85">
        <f t="shared" si="45"/>
        <v>0</v>
      </c>
      <c r="M553" s="85">
        <f>M554</f>
        <v>700</v>
      </c>
      <c r="N553" s="85">
        <f>N554</f>
        <v>0</v>
      </c>
      <c r="O553" s="85">
        <f t="shared" si="46"/>
        <v>700</v>
      </c>
      <c r="Q553" s="85">
        <f t="shared" si="43"/>
        <v>700</v>
      </c>
      <c r="R553" s="85">
        <f t="shared" si="43"/>
        <v>0</v>
      </c>
      <c r="S553" s="85">
        <f t="shared" si="43"/>
        <v>700</v>
      </c>
    </row>
    <row r="554" spans="2:19" x14ac:dyDescent="0.2">
      <c r="B554" s="73">
        <f t="shared" si="44"/>
        <v>58</v>
      </c>
      <c r="C554" s="13"/>
      <c r="D554" s="13"/>
      <c r="E554" s="13"/>
      <c r="F554" s="50"/>
      <c r="G554" s="13"/>
      <c r="H554" s="58" t="s">
        <v>522</v>
      </c>
      <c r="I554" s="56"/>
      <c r="J554" s="56"/>
      <c r="K554" s="56">
        <f t="shared" si="45"/>
        <v>0</v>
      </c>
      <c r="M554" s="56">
        <v>700</v>
      </c>
      <c r="N554" s="56"/>
      <c r="O554" s="56">
        <f t="shared" si="46"/>
        <v>700</v>
      </c>
      <c r="Q554" s="56">
        <f>M554</f>
        <v>700</v>
      </c>
      <c r="R554" s="56">
        <f>N554</f>
        <v>0</v>
      </c>
      <c r="S554" s="56">
        <f>O554</f>
        <v>700</v>
      </c>
    </row>
    <row r="558" spans="2:19" ht="27" x14ac:dyDescent="0.35">
      <c r="B558" s="201" t="s">
        <v>306</v>
      </c>
      <c r="C558" s="202"/>
      <c r="D558" s="202"/>
      <c r="E558" s="202"/>
      <c r="F558" s="202"/>
      <c r="G558" s="202"/>
      <c r="H558" s="202"/>
      <c r="I558" s="202"/>
      <c r="J558" s="202"/>
      <c r="K558" s="202"/>
      <c r="L558" s="202"/>
      <c r="M558" s="202"/>
      <c r="N558" s="202"/>
      <c r="O558" s="202"/>
      <c r="P558" s="202"/>
      <c r="Q558" s="202"/>
      <c r="R558" s="113"/>
      <c r="S558" s="113"/>
    </row>
    <row r="559" spans="2:19" ht="12.75" customHeight="1" x14ac:dyDescent="0.2">
      <c r="B559" s="203" t="s">
        <v>286</v>
      </c>
      <c r="C559" s="204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  <c r="N559" s="114"/>
      <c r="O559" s="114"/>
      <c r="Q559" s="189" t="s">
        <v>536</v>
      </c>
      <c r="R559" s="189" t="s">
        <v>525</v>
      </c>
      <c r="S559" s="189" t="s">
        <v>527</v>
      </c>
    </row>
    <row r="560" spans="2:19" ht="12.75" customHeight="1" x14ac:dyDescent="0.2">
      <c r="B560" s="205" t="s">
        <v>113</v>
      </c>
      <c r="C560" s="207" t="s">
        <v>121</v>
      </c>
      <c r="D560" s="207" t="s">
        <v>122</v>
      </c>
      <c r="E560" s="209" t="s">
        <v>126</v>
      </c>
      <c r="F560" s="207" t="s">
        <v>123</v>
      </c>
      <c r="G560" s="207" t="s">
        <v>124</v>
      </c>
      <c r="H560" s="195" t="s">
        <v>125</v>
      </c>
      <c r="I560" s="189" t="s">
        <v>532</v>
      </c>
      <c r="J560" s="189" t="s">
        <v>525</v>
      </c>
      <c r="K560" s="189" t="s">
        <v>533</v>
      </c>
      <c r="M560" s="189" t="s">
        <v>534</v>
      </c>
      <c r="N560" s="189" t="s">
        <v>525</v>
      </c>
      <c r="O560" s="189" t="s">
        <v>535</v>
      </c>
      <c r="Q560" s="190"/>
      <c r="R560" s="190"/>
      <c r="S560" s="190"/>
    </row>
    <row r="561" spans="2:19" x14ac:dyDescent="0.2">
      <c r="B561" s="205"/>
      <c r="C561" s="207"/>
      <c r="D561" s="207"/>
      <c r="E561" s="210"/>
      <c r="F561" s="207"/>
      <c r="G561" s="207"/>
      <c r="H561" s="195"/>
      <c r="I561" s="190"/>
      <c r="J561" s="190"/>
      <c r="K561" s="190"/>
      <c r="M561" s="190"/>
      <c r="N561" s="190"/>
      <c r="O561" s="190"/>
      <c r="Q561" s="190"/>
      <c r="R561" s="190"/>
      <c r="S561" s="190"/>
    </row>
    <row r="562" spans="2:19" x14ac:dyDescent="0.2">
      <c r="B562" s="205"/>
      <c r="C562" s="207"/>
      <c r="D562" s="207"/>
      <c r="E562" s="210"/>
      <c r="F562" s="207"/>
      <c r="G562" s="207"/>
      <c r="H562" s="195"/>
      <c r="I562" s="190"/>
      <c r="J562" s="190"/>
      <c r="K562" s="190"/>
      <c r="M562" s="190"/>
      <c r="N562" s="190"/>
      <c r="O562" s="190"/>
      <c r="Q562" s="190"/>
      <c r="R562" s="190"/>
      <c r="S562" s="190"/>
    </row>
    <row r="563" spans="2:19" ht="13.5" thickBot="1" x14ac:dyDescent="0.25">
      <c r="B563" s="206"/>
      <c r="C563" s="208"/>
      <c r="D563" s="208"/>
      <c r="E563" s="211"/>
      <c r="F563" s="208"/>
      <c r="G563" s="208"/>
      <c r="H563" s="196"/>
      <c r="I563" s="191"/>
      <c r="J563" s="191"/>
      <c r="K563" s="191"/>
      <c r="M563" s="191"/>
      <c r="N563" s="191"/>
      <c r="O563" s="191"/>
      <c r="Q563" s="191"/>
      <c r="R563" s="191"/>
      <c r="S563" s="191"/>
    </row>
    <row r="564" spans="2:19" ht="16.5" thickTop="1" x14ac:dyDescent="0.2">
      <c r="B564" s="72">
        <v>1</v>
      </c>
      <c r="C564" s="197" t="s">
        <v>306</v>
      </c>
      <c r="D564" s="198"/>
      <c r="E564" s="198"/>
      <c r="F564" s="198"/>
      <c r="G564" s="198"/>
      <c r="H564" s="199"/>
      <c r="I564" s="42">
        <f>I586+I568+I565</f>
        <v>2844700</v>
      </c>
      <c r="J564" s="42">
        <f>J586+J568+J565</f>
        <v>0</v>
      </c>
      <c r="K564" s="42">
        <f t="shared" ref="K564:K587" si="52">I564+J564</f>
        <v>2844700</v>
      </c>
      <c r="M564" s="42">
        <f>M586+M568+M565</f>
        <v>1663237</v>
      </c>
      <c r="N564" s="42">
        <f>N586+N568+N565</f>
        <v>97810</v>
      </c>
      <c r="O564" s="42">
        <f t="shared" ref="O564:O597" si="53">M564+N564</f>
        <v>1761047</v>
      </c>
      <c r="Q564" s="42">
        <f t="shared" ref="Q564:S623" si="54">I564+M564</f>
        <v>4507937</v>
      </c>
      <c r="R564" s="42">
        <f t="shared" si="54"/>
        <v>97810</v>
      </c>
      <c r="S564" s="42">
        <f t="shared" si="54"/>
        <v>4605747</v>
      </c>
    </row>
    <row r="565" spans="2:19" ht="15" x14ac:dyDescent="0.2">
      <c r="B565" s="73">
        <f t="shared" ref="B565:B624" si="55">B564+1</f>
        <v>2</v>
      </c>
      <c r="C565" s="9">
        <v>1</v>
      </c>
      <c r="D565" s="200" t="s">
        <v>29</v>
      </c>
      <c r="E565" s="193"/>
      <c r="F565" s="193"/>
      <c r="G565" s="193"/>
      <c r="H565" s="194"/>
      <c r="I565" s="43">
        <f>I566</f>
        <v>1905000</v>
      </c>
      <c r="J565" s="43">
        <f>J566</f>
        <v>0</v>
      </c>
      <c r="K565" s="43">
        <f t="shared" si="52"/>
        <v>1905000</v>
      </c>
      <c r="M565" s="43">
        <f>M566</f>
        <v>0</v>
      </c>
      <c r="N565" s="43">
        <f>N566</f>
        <v>0</v>
      </c>
      <c r="O565" s="43">
        <f t="shared" si="53"/>
        <v>0</v>
      </c>
      <c r="Q565" s="43">
        <f t="shared" si="54"/>
        <v>1905000</v>
      </c>
      <c r="R565" s="43">
        <f t="shared" si="54"/>
        <v>0</v>
      </c>
      <c r="S565" s="43">
        <f t="shared" si="54"/>
        <v>1905000</v>
      </c>
    </row>
    <row r="566" spans="2:19" x14ac:dyDescent="0.2">
      <c r="B566" s="73">
        <f t="shared" si="55"/>
        <v>3</v>
      </c>
      <c r="C566" s="13"/>
      <c r="D566" s="13"/>
      <c r="E566" s="13"/>
      <c r="F566" s="50" t="s">
        <v>5</v>
      </c>
      <c r="G566" s="13">
        <v>630</v>
      </c>
      <c r="H566" s="13" t="s">
        <v>129</v>
      </c>
      <c r="I566" s="47">
        <f>I567</f>
        <v>1905000</v>
      </c>
      <c r="J566" s="47">
        <f>J567</f>
        <v>0</v>
      </c>
      <c r="K566" s="47">
        <f t="shared" si="52"/>
        <v>1905000</v>
      </c>
      <c r="M566" s="47">
        <f>M567</f>
        <v>0</v>
      </c>
      <c r="N566" s="47">
        <f>N567</f>
        <v>0</v>
      </c>
      <c r="O566" s="47">
        <f t="shared" si="53"/>
        <v>0</v>
      </c>
      <c r="Q566" s="47">
        <f t="shared" si="54"/>
        <v>1905000</v>
      </c>
      <c r="R566" s="47">
        <f t="shared" si="54"/>
        <v>0</v>
      </c>
      <c r="S566" s="47">
        <f t="shared" si="54"/>
        <v>1905000</v>
      </c>
    </row>
    <row r="567" spans="2:19" x14ac:dyDescent="0.2">
      <c r="B567" s="73">
        <f t="shared" si="55"/>
        <v>4</v>
      </c>
      <c r="C567" s="4"/>
      <c r="D567" s="4"/>
      <c r="E567" s="4"/>
      <c r="F567" s="51" t="s">
        <v>5</v>
      </c>
      <c r="G567" s="4">
        <v>637</v>
      </c>
      <c r="H567" s="4" t="s">
        <v>130</v>
      </c>
      <c r="I567" s="24">
        <v>1905000</v>
      </c>
      <c r="J567" s="24"/>
      <c r="K567" s="24">
        <f t="shared" si="52"/>
        <v>1905000</v>
      </c>
      <c r="M567" s="24"/>
      <c r="N567" s="24"/>
      <c r="O567" s="24">
        <f t="shared" si="53"/>
        <v>0</v>
      </c>
      <c r="Q567" s="24">
        <f t="shared" si="54"/>
        <v>1905000</v>
      </c>
      <c r="R567" s="24">
        <f t="shared" si="54"/>
        <v>0</v>
      </c>
      <c r="S567" s="24">
        <f t="shared" si="54"/>
        <v>1905000</v>
      </c>
    </row>
    <row r="568" spans="2:19" ht="15" x14ac:dyDescent="0.2">
      <c r="B568" s="73">
        <f t="shared" si="55"/>
        <v>5</v>
      </c>
      <c r="C568" s="9">
        <v>2</v>
      </c>
      <c r="D568" s="200" t="s">
        <v>6</v>
      </c>
      <c r="E568" s="193"/>
      <c r="F568" s="193"/>
      <c r="G568" s="193"/>
      <c r="H568" s="194"/>
      <c r="I568" s="43">
        <f>I569+I575</f>
        <v>939700</v>
      </c>
      <c r="J568" s="43">
        <f>J569+J575</f>
        <v>0</v>
      </c>
      <c r="K568" s="43">
        <f t="shared" si="52"/>
        <v>939700</v>
      </c>
      <c r="M568" s="43">
        <f>M569+M575</f>
        <v>105000</v>
      </c>
      <c r="N568" s="43">
        <f>N569+N575</f>
        <v>0</v>
      </c>
      <c r="O568" s="43">
        <f t="shared" si="53"/>
        <v>105000</v>
      </c>
      <c r="Q568" s="43">
        <f t="shared" si="54"/>
        <v>1044700</v>
      </c>
      <c r="R568" s="43">
        <f t="shared" si="54"/>
        <v>0</v>
      </c>
      <c r="S568" s="43">
        <f t="shared" si="54"/>
        <v>1044700</v>
      </c>
    </row>
    <row r="569" spans="2:19" x14ac:dyDescent="0.2">
      <c r="B569" s="73">
        <f t="shared" si="55"/>
        <v>6</v>
      </c>
      <c r="C569" s="13"/>
      <c r="D569" s="13"/>
      <c r="E569" s="13"/>
      <c r="F569" s="50" t="s">
        <v>5</v>
      </c>
      <c r="G569" s="13">
        <v>630</v>
      </c>
      <c r="H569" s="13" t="s">
        <v>129</v>
      </c>
      <c r="I569" s="47">
        <f>I574+I570</f>
        <v>852000</v>
      </c>
      <c r="J569" s="47">
        <f>J574+J570</f>
        <v>0</v>
      </c>
      <c r="K569" s="47">
        <f t="shared" si="52"/>
        <v>852000</v>
      </c>
      <c r="M569" s="47">
        <f>M574+M570</f>
        <v>0</v>
      </c>
      <c r="N569" s="47">
        <f>N574+N570</f>
        <v>0</v>
      </c>
      <c r="O569" s="47">
        <f t="shared" si="53"/>
        <v>0</v>
      </c>
      <c r="Q569" s="47">
        <f t="shared" si="54"/>
        <v>852000</v>
      </c>
      <c r="R569" s="47">
        <f t="shared" si="54"/>
        <v>0</v>
      </c>
      <c r="S569" s="47">
        <f t="shared" si="54"/>
        <v>852000</v>
      </c>
    </row>
    <row r="570" spans="2:19" x14ac:dyDescent="0.2">
      <c r="B570" s="73">
        <f t="shared" si="55"/>
        <v>7</v>
      </c>
      <c r="C570" s="4"/>
      <c r="D570" s="4"/>
      <c r="E570" s="4"/>
      <c r="F570" s="51" t="s">
        <v>5</v>
      </c>
      <c r="G570" s="4">
        <v>635</v>
      </c>
      <c r="H570" s="4" t="s">
        <v>139</v>
      </c>
      <c r="I570" s="24">
        <v>850000</v>
      </c>
      <c r="J570" s="24"/>
      <c r="K570" s="24">
        <f t="shared" si="52"/>
        <v>850000</v>
      </c>
      <c r="M570" s="24"/>
      <c r="N570" s="24"/>
      <c r="O570" s="24">
        <f t="shared" si="53"/>
        <v>0</v>
      </c>
      <c r="Q570" s="24">
        <f t="shared" si="54"/>
        <v>850000</v>
      </c>
      <c r="R570" s="24">
        <f t="shared" si="54"/>
        <v>0</v>
      </c>
      <c r="S570" s="24">
        <f t="shared" si="54"/>
        <v>850000</v>
      </c>
    </row>
    <row r="571" spans="2:19" x14ac:dyDescent="0.2">
      <c r="B571" s="73">
        <f t="shared" si="55"/>
        <v>8</v>
      </c>
      <c r="C571" s="4"/>
      <c r="D571" s="4"/>
      <c r="E571" s="4"/>
      <c r="F571" s="51"/>
      <c r="G571" s="4"/>
      <c r="H571" s="4" t="s">
        <v>498</v>
      </c>
      <c r="I571" s="24">
        <v>380000</v>
      </c>
      <c r="J571" s="24"/>
      <c r="K571" s="24">
        <f t="shared" si="52"/>
        <v>380000</v>
      </c>
      <c r="M571" s="24"/>
      <c r="N571" s="24"/>
      <c r="O571" s="24">
        <f t="shared" si="53"/>
        <v>0</v>
      </c>
      <c r="Q571" s="24">
        <f t="shared" si="54"/>
        <v>380000</v>
      </c>
      <c r="R571" s="24">
        <f t="shared" si="54"/>
        <v>0</v>
      </c>
      <c r="S571" s="24">
        <f t="shared" si="54"/>
        <v>380000</v>
      </c>
    </row>
    <row r="572" spans="2:19" x14ac:dyDescent="0.2">
      <c r="B572" s="73">
        <f t="shared" si="55"/>
        <v>9</v>
      </c>
      <c r="C572" s="4"/>
      <c r="D572" s="4"/>
      <c r="E572" s="4"/>
      <c r="F572" s="51"/>
      <c r="G572" s="4"/>
      <c r="H572" s="4" t="s">
        <v>499</v>
      </c>
      <c r="I572" s="24">
        <v>220000</v>
      </c>
      <c r="J572" s="24"/>
      <c r="K572" s="24">
        <f t="shared" si="52"/>
        <v>220000</v>
      </c>
      <c r="M572" s="24"/>
      <c r="N572" s="24"/>
      <c r="O572" s="24">
        <f t="shared" si="53"/>
        <v>0</v>
      </c>
      <c r="Q572" s="24">
        <f t="shared" si="54"/>
        <v>220000</v>
      </c>
      <c r="R572" s="24">
        <f t="shared" si="54"/>
        <v>0</v>
      </c>
      <c r="S572" s="24">
        <f t="shared" si="54"/>
        <v>220000</v>
      </c>
    </row>
    <row r="573" spans="2:19" x14ac:dyDescent="0.2">
      <c r="B573" s="73">
        <f t="shared" si="55"/>
        <v>10</v>
      </c>
      <c r="C573" s="4"/>
      <c r="D573" s="4"/>
      <c r="E573" s="4"/>
      <c r="F573" s="51"/>
      <c r="G573" s="4"/>
      <c r="H573" s="4" t="s">
        <v>500</v>
      </c>
      <c r="I573" s="24">
        <v>250000</v>
      </c>
      <c r="J573" s="24"/>
      <c r="K573" s="24">
        <f t="shared" si="52"/>
        <v>250000</v>
      </c>
      <c r="M573" s="24"/>
      <c r="N573" s="24"/>
      <c r="O573" s="24">
        <f t="shared" si="53"/>
        <v>0</v>
      </c>
      <c r="Q573" s="24">
        <f t="shared" si="54"/>
        <v>250000</v>
      </c>
      <c r="R573" s="24">
        <f t="shared" si="54"/>
        <v>0</v>
      </c>
      <c r="S573" s="24">
        <f t="shared" si="54"/>
        <v>250000</v>
      </c>
    </row>
    <row r="574" spans="2:19" x14ac:dyDescent="0.2">
      <c r="B574" s="73">
        <f t="shared" si="55"/>
        <v>11</v>
      </c>
      <c r="C574" s="4"/>
      <c r="D574" s="4"/>
      <c r="E574" s="4"/>
      <c r="F574" s="51" t="s">
        <v>5</v>
      </c>
      <c r="G574" s="4">
        <v>637</v>
      </c>
      <c r="H574" s="4" t="s">
        <v>130</v>
      </c>
      <c r="I574" s="24">
        <v>2000</v>
      </c>
      <c r="J574" s="24"/>
      <c r="K574" s="24">
        <f t="shared" si="52"/>
        <v>2000</v>
      </c>
      <c r="M574" s="24"/>
      <c r="N574" s="24"/>
      <c r="O574" s="24">
        <f t="shared" si="53"/>
        <v>0</v>
      </c>
      <c r="Q574" s="24">
        <f t="shared" si="54"/>
        <v>2000</v>
      </c>
      <c r="R574" s="24">
        <f t="shared" si="54"/>
        <v>0</v>
      </c>
      <c r="S574" s="24">
        <f t="shared" si="54"/>
        <v>2000</v>
      </c>
    </row>
    <row r="575" spans="2:19" ht="15" x14ac:dyDescent="0.25">
      <c r="B575" s="73">
        <f t="shared" si="55"/>
        <v>12</v>
      </c>
      <c r="C575" s="16"/>
      <c r="D575" s="16"/>
      <c r="E575" s="16">
        <v>2</v>
      </c>
      <c r="F575" s="48"/>
      <c r="G575" s="16"/>
      <c r="H575" s="16" t="s">
        <v>258</v>
      </c>
      <c r="I575" s="45">
        <f>I576+I577+I578+I583</f>
        <v>87700</v>
      </c>
      <c r="J575" s="45">
        <f>J576+J577+J578+J583</f>
        <v>0</v>
      </c>
      <c r="K575" s="45">
        <f t="shared" si="52"/>
        <v>87700</v>
      </c>
      <c r="M575" s="45">
        <f>M576+M577+M578+M583</f>
        <v>105000</v>
      </c>
      <c r="N575" s="45">
        <f>N576+N577+N578+N583</f>
        <v>0</v>
      </c>
      <c r="O575" s="45">
        <f t="shared" si="53"/>
        <v>105000</v>
      </c>
      <c r="Q575" s="45">
        <f t="shared" si="54"/>
        <v>192700</v>
      </c>
      <c r="R575" s="45">
        <f t="shared" si="54"/>
        <v>0</v>
      </c>
      <c r="S575" s="45">
        <f t="shared" si="54"/>
        <v>192700</v>
      </c>
    </row>
    <row r="576" spans="2:19" x14ac:dyDescent="0.2">
      <c r="B576" s="73">
        <f t="shared" si="55"/>
        <v>13</v>
      </c>
      <c r="C576" s="13"/>
      <c r="D576" s="13"/>
      <c r="E576" s="13"/>
      <c r="F576" s="50" t="s">
        <v>5</v>
      </c>
      <c r="G576" s="13">
        <v>610</v>
      </c>
      <c r="H576" s="13" t="s">
        <v>137</v>
      </c>
      <c r="I576" s="47">
        <v>19900</v>
      </c>
      <c r="J576" s="47"/>
      <c r="K576" s="47">
        <f t="shared" si="52"/>
        <v>19900</v>
      </c>
      <c r="M576" s="47"/>
      <c r="N576" s="47"/>
      <c r="O576" s="47">
        <f t="shared" si="53"/>
        <v>0</v>
      </c>
      <c r="Q576" s="47">
        <f t="shared" si="54"/>
        <v>19900</v>
      </c>
      <c r="R576" s="47">
        <f t="shared" si="54"/>
        <v>0</v>
      </c>
      <c r="S576" s="47">
        <f t="shared" si="54"/>
        <v>19900</v>
      </c>
    </row>
    <row r="577" spans="2:19" x14ac:dyDescent="0.2">
      <c r="B577" s="73">
        <f t="shared" si="55"/>
        <v>14</v>
      </c>
      <c r="C577" s="13"/>
      <c r="D577" s="13"/>
      <c r="E577" s="13"/>
      <c r="F577" s="50" t="s">
        <v>5</v>
      </c>
      <c r="G577" s="13">
        <v>620</v>
      </c>
      <c r="H577" s="13" t="s">
        <v>132</v>
      </c>
      <c r="I577" s="47">
        <v>10900</v>
      </c>
      <c r="J577" s="47"/>
      <c r="K577" s="47">
        <f t="shared" si="52"/>
        <v>10900</v>
      </c>
      <c r="M577" s="47"/>
      <c r="N577" s="47"/>
      <c r="O577" s="47">
        <f t="shared" si="53"/>
        <v>0</v>
      </c>
      <c r="Q577" s="47">
        <f t="shared" si="54"/>
        <v>10900</v>
      </c>
      <c r="R577" s="47">
        <f t="shared" si="54"/>
        <v>0</v>
      </c>
      <c r="S577" s="47">
        <f t="shared" si="54"/>
        <v>10900</v>
      </c>
    </row>
    <row r="578" spans="2:19" x14ac:dyDescent="0.2">
      <c r="B578" s="73">
        <f t="shared" si="55"/>
        <v>15</v>
      </c>
      <c r="C578" s="13"/>
      <c r="D578" s="13"/>
      <c r="E578" s="13"/>
      <c r="F578" s="50" t="s">
        <v>5</v>
      </c>
      <c r="G578" s="13">
        <v>630</v>
      </c>
      <c r="H578" s="13" t="s">
        <v>129</v>
      </c>
      <c r="I578" s="47">
        <f>I582+I581+I580+I579</f>
        <v>56900</v>
      </c>
      <c r="J578" s="47">
        <f>J582+J581+J580+J579</f>
        <v>0</v>
      </c>
      <c r="K578" s="47">
        <f t="shared" si="52"/>
        <v>56900</v>
      </c>
      <c r="M578" s="47">
        <f>M582+M581+M580+M579</f>
        <v>0</v>
      </c>
      <c r="N578" s="47">
        <f>N582+N581+N580+N579</f>
        <v>0</v>
      </c>
      <c r="O578" s="47">
        <f t="shared" si="53"/>
        <v>0</v>
      </c>
      <c r="Q578" s="47">
        <f t="shared" si="54"/>
        <v>56900</v>
      </c>
      <c r="R578" s="47">
        <f t="shared" si="54"/>
        <v>0</v>
      </c>
      <c r="S578" s="47">
        <f t="shared" si="54"/>
        <v>56900</v>
      </c>
    </row>
    <row r="579" spans="2:19" x14ac:dyDescent="0.2">
      <c r="B579" s="73">
        <f t="shared" si="55"/>
        <v>16</v>
      </c>
      <c r="C579" s="4"/>
      <c r="D579" s="4"/>
      <c r="E579" s="4"/>
      <c r="F579" s="51" t="s">
        <v>5</v>
      </c>
      <c r="G579" s="4">
        <v>633</v>
      </c>
      <c r="H579" s="4" t="s">
        <v>133</v>
      </c>
      <c r="I579" s="24">
        <v>35200</v>
      </c>
      <c r="J579" s="24"/>
      <c r="K579" s="24">
        <f t="shared" si="52"/>
        <v>35200</v>
      </c>
      <c r="M579" s="24"/>
      <c r="N579" s="24"/>
      <c r="O579" s="24">
        <f t="shared" si="53"/>
        <v>0</v>
      </c>
      <c r="Q579" s="24">
        <f t="shared" si="54"/>
        <v>35200</v>
      </c>
      <c r="R579" s="24">
        <f t="shared" si="54"/>
        <v>0</v>
      </c>
      <c r="S579" s="24">
        <f t="shared" si="54"/>
        <v>35200</v>
      </c>
    </row>
    <row r="580" spans="2:19" x14ac:dyDescent="0.2">
      <c r="B580" s="73">
        <f t="shared" si="55"/>
        <v>17</v>
      </c>
      <c r="C580" s="4"/>
      <c r="D580" s="4"/>
      <c r="E580" s="4"/>
      <c r="F580" s="51" t="s">
        <v>5</v>
      </c>
      <c r="G580" s="4">
        <v>634</v>
      </c>
      <c r="H580" s="4" t="s">
        <v>138</v>
      </c>
      <c r="I580" s="24">
        <v>8000</v>
      </c>
      <c r="J580" s="24"/>
      <c r="K580" s="24">
        <f t="shared" si="52"/>
        <v>8000</v>
      </c>
      <c r="M580" s="24"/>
      <c r="N580" s="24"/>
      <c r="O580" s="24">
        <f t="shared" si="53"/>
        <v>0</v>
      </c>
      <c r="Q580" s="24">
        <f t="shared" si="54"/>
        <v>8000</v>
      </c>
      <c r="R580" s="24">
        <f t="shared" si="54"/>
        <v>0</v>
      </c>
      <c r="S580" s="24">
        <f t="shared" si="54"/>
        <v>8000</v>
      </c>
    </row>
    <row r="581" spans="2:19" x14ac:dyDescent="0.2">
      <c r="B581" s="73">
        <f t="shared" si="55"/>
        <v>18</v>
      </c>
      <c r="C581" s="4"/>
      <c r="D581" s="4"/>
      <c r="E581" s="4"/>
      <c r="F581" s="51" t="s">
        <v>5</v>
      </c>
      <c r="G581" s="4">
        <v>635</v>
      </c>
      <c r="H581" s="4" t="s">
        <v>139</v>
      </c>
      <c r="I581" s="24">
        <v>500</v>
      </c>
      <c r="J581" s="24"/>
      <c r="K581" s="24">
        <f t="shared" si="52"/>
        <v>500</v>
      </c>
      <c r="M581" s="24"/>
      <c r="N581" s="24"/>
      <c r="O581" s="24">
        <f t="shared" si="53"/>
        <v>0</v>
      </c>
      <c r="Q581" s="24">
        <f t="shared" si="54"/>
        <v>500</v>
      </c>
      <c r="R581" s="24">
        <f t="shared" si="54"/>
        <v>0</v>
      </c>
      <c r="S581" s="24">
        <f t="shared" si="54"/>
        <v>500</v>
      </c>
    </row>
    <row r="582" spans="2:19" x14ac:dyDescent="0.2">
      <c r="B582" s="73">
        <f t="shared" si="55"/>
        <v>19</v>
      </c>
      <c r="C582" s="4"/>
      <c r="D582" s="4"/>
      <c r="E582" s="4"/>
      <c r="F582" s="51" t="s">
        <v>5</v>
      </c>
      <c r="G582" s="4">
        <v>637</v>
      </c>
      <c r="H582" s="4" t="s">
        <v>130</v>
      </c>
      <c r="I582" s="24">
        <v>13200</v>
      </c>
      <c r="J582" s="24"/>
      <c r="K582" s="24">
        <f t="shared" si="52"/>
        <v>13200</v>
      </c>
      <c r="M582" s="24"/>
      <c r="N582" s="24"/>
      <c r="O582" s="24">
        <f t="shared" si="53"/>
        <v>0</v>
      </c>
      <c r="Q582" s="24">
        <f t="shared" si="54"/>
        <v>13200</v>
      </c>
      <c r="R582" s="24">
        <f t="shared" si="54"/>
        <v>0</v>
      </c>
      <c r="S582" s="24">
        <f t="shared" si="54"/>
        <v>13200</v>
      </c>
    </row>
    <row r="583" spans="2:19" ht="12.75" customHeight="1" x14ac:dyDescent="0.2">
      <c r="B583" s="73">
        <f t="shared" si="55"/>
        <v>20</v>
      </c>
      <c r="C583" s="13"/>
      <c r="D583" s="13"/>
      <c r="E583" s="13"/>
      <c r="F583" s="50" t="s">
        <v>5</v>
      </c>
      <c r="G583" s="13">
        <v>710</v>
      </c>
      <c r="H583" s="13" t="s">
        <v>185</v>
      </c>
      <c r="I583" s="47">
        <f>I584</f>
        <v>0</v>
      </c>
      <c r="J583" s="47">
        <f>J584</f>
        <v>0</v>
      </c>
      <c r="K583" s="47">
        <f t="shared" si="52"/>
        <v>0</v>
      </c>
      <c r="M583" s="47">
        <f>M584</f>
        <v>105000</v>
      </c>
      <c r="N583" s="47">
        <f>N584</f>
        <v>0</v>
      </c>
      <c r="O583" s="47">
        <f t="shared" si="53"/>
        <v>105000</v>
      </c>
      <c r="Q583" s="47">
        <f t="shared" si="54"/>
        <v>105000</v>
      </c>
      <c r="R583" s="47">
        <f t="shared" si="54"/>
        <v>0</v>
      </c>
      <c r="S583" s="47">
        <f t="shared" si="54"/>
        <v>105000</v>
      </c>
    </row>
    <row r="584" spans="2:19" ht="14.25" customHeight="1" x14ac:dyDescent="0.2">
      <c r="B584" s="73">
        <f t="shared" si="55"/>
        <v>21</v>
      </c>
      <c r="C584" s="4"/>
      <c r="D584" s="4"/>
      <c r="E584" s="4"/>
      <c r="F584" s="83" t="s">
        <v>5</v>
      </c>
      <c r="G584" s="84">
        <v>714</v>
      </c>
      <c r="H584" s="84" t="s">
        <v>186</v>
      </c>
      <c r="I584" s="85"/>
      <c r="J584" s="85"/>
      <c r="K584" s="85">
        <f t="shared" si="52"/>
        <v>0</v>
      </c>
      <c r="M584" s="85">
        <f>M585</f>
        <v>105000</v>
      </c>
      <c r="N584" s="85">
        <f>N585</f>
        <v>0</v>
      </c>
      <c r="O584" s="85">
        <f t="shared" si="53"/>
        <v>105000</v>
      </c>
      <c r="Q584" s="85">
        <f t="shared" si="54"/>
        <v>105000</v>
      </c>
      <c r="R584" s="85">
        <f t="shared" si="54"/>
        <v>0</v>
      </c>
      <c r="S584" s="85">
        <f t="shared" si="54"/>
        <v>105000</v>
      </c>
    </row>
    <row r="585" spans="2:19" ht="15.75" customHeight="1" x14ac:dyDescent="0.2">
      <c r="B585" s="73">
        <f t="shared" si="55"/>
        <v>22</v>
      </c>
      <c r="C585" s="4"/>
      <c r="D585" s="4"/>
      <c r="E585" s="4"/>
      <c r="F585" s="51"/>
      <c r="G585" s="4"/>
      <c r="H585" s="4" t="s">
        <v>383</v>
      </c>
      <c r="I585" s="24"/>
      <c r="J585" s="24"/>
      <c r="K585" s="24">
        <f t="shared" si="52"/>
        <v>0</v>
      </c>
      <c r="M585" s="24">
        <v>105000</v>
      </c>
      <c r="N585" s="24"/>
      <c r="O585" s="24">
        <f t="shared" si="53"/>
        <v>105000</v>
      </c>
      <c r="Q585" s="24">
        <f t="shared" si="54"/>
        <v>105000</v>
      </c>
      <c r="R585" s="24">
        <f t="shared" si="54"/>
        <v>0</v>
      </c>
      <c r="S585" s="24">
        <f t="shared" si="54"/>
        <v>105000</v>
      </c>
    </row>
    <row r="586" spans="2:19" ht="18.75" customHeight="1" x14ac:dyDescent="0.2">
      <c r="B586" s="73">
        <f t="shared" si="55"/>
        <v>23</v>
      </c>
      <c r="C586" s="9">
        <v>3</v>
      </c>
      <c r="D586" s="200" t="s">
        <v>10</v>
      </c>
      <c r="E586" s="193"/>
      <c r="F586" s="193"/>
      <c r="G586" s="193"/>
      <c r="H586" s="194"/>
      <c r="I586" s="43">
        <f>I587</f>
        <v>0</v>
      </c>
      <c r="J586" s="43">
        <f>J587</f>
        <v>0</v>
      </c>
      <c r="K586" s="43">
        <f t="shared" si="52"/>
        <v>0</v>
      </c>
      <c r="M586" s="43">
        <f>M587+M621</f>
        <v>1558237</v>
      </c>
      <c r="N586" s="43">
        <f>N587+N621</f>
        <v>97810</v>
      </c>
      <c r="O586" s="43">
        <f t="shared" si="53"/>
        <v>1656047</v>
      </c>
      <c r="Q586" s="43">
        <f t="shared" si="54"/>
        <v>1558237</v>
      </c>
      <c r="R586" s="43">
        <f t="shared" si="54"/>
        <v>97810</v>
      </c>
      <c r="S586" s="43">
        <f t="shared" si="54"/>
        <v>1656047</v>
      </c>
    </row>
    <row r="587" spans="2:19" x14ac:dyDescent="0.2">
      <c r="B587" s="73">
        <f t="shared" si="55"/>
        <v>24</v>
      </c>
      <c r="C587" s="13"/>
      <c r="D587" s="13"/>
      <c r="E587" s="13"/>
      <c r="F587" s="50" t="s">
        <v>5</v>
      </c>
      <c r="G587" s="13">
        <v>710</v>
      </c>
      <c r="H587" s="13" t="s">
        <v>185</v>
      </c>
      <c r="I587" s="47">
        <f>I596+I588</f>
        <v>0</v>
      </c>
      <c r="J587" s="47">
        <f>J596+J588</f>
        <v>0</v>
      </c>
      <c r="K587" s="47">
        <f t="shared" si="52"/>
        <v>0</v>
      </c>
      <c r="M587" s="47">
        <f>M596+M588</f>
        <v>1503237</v>
      </c>
      <c r="N587" s="47">
        <f>N596+N588</f>
        <v>-199865</v>
      </c>
      <c r="O587" s="47">
        <f t="shared" si="53"/>
        <v>1303372</v>
      </c>
      <c r="Q587" s="47">
        <f t="shared" si="54"/>
        <v>1503237</v>
      </c>
      <c r="R587" s="47">
        <f t="shared" si="54"/>
        <v>-199865</v>
      </c>
      <c r="S587" s="47">
        <f t="shared" si="54"/>
        <v>1303372</v>
      </c>
    </row>
    <row r="588" spans="2:19" x14ac:dyDescent="0.2">
      <c r="B588" s="73">
        <f t="shared" si="55"/>
        <v>25</v>
      </c>
      <c r="C588" s="4"/>
      <c r="D588" s="4"/>
      <c r="E588" s="4"/>
      <c r="F588" s="83" t="s">
        <v>5</v>
      </c>
      <c r="G588" s="84">
        <v>716</v>
      </c>
      <c r="H588" s="84" t="s">
        <v>0</v>
      </c>
      <c r="I588" s="85"/>
      <c r="J588" s="85"/>
      <c r="K588" s="85"/>
      <c r="M588" s="85">
        <f>SUM(M589:M593)</f>
        <v>168500</v>
      </c>
      <c r="N588" s="85">
        <f>SUM(N589:N595)</f>
        <v>8500</v>
      </c>
      <c r="O588" s="85">
        <f t="shared" si="53"/>
        <v>177000</v>
      </c>
      <c r="Q588" s="85">
        <f t="shared" si="54"/>
        <v>168500</v>
      </c>
      <c r="R588" s="85">
        <f t="shared" si="54"/>
        <v>8500</v>
      </c>
      <c r="S588" s="85">
        <f t="shared" si="54"/>
        <v>177000</v>
      </c>
    </row>
    <row r="589" spans="2:19" x14ac:dyDescent="0.2">
      <c r="B589" s="73">
        <f t="shared" si="55"/>
        <v>26</v>
      </c>
      <c r="C589" s="4"/>
      <c r="D589" s="4"/>
      <c r="E589" s="4"/>
      <c r="F589" s="51"/>
      <c r="G589" s="4"/>
      <c r="H589" s="4" t="s">
        <v>453</v>
      </c>
      <c r="I589" s="24"/>
      <c r="J589" s="24"/>
      <c r="K589" s="24"/>
      <c r="M589" s="24">
        <v>150000</v>
      </c>
      <c r="N589" s="24"/>
      <c r="O589" s="24">
        <f t="shared" si="53"/>
        <v>150000</v>
      </c>
      <c r="Q589" s="24">
        <f t="shared" si="54"/>
        <v>150000</v>
      </c>
      <c r="R589" s="24">
        <f t="shared" si="54"/>
        <v>0</v>
      </c>
      <c r="S589" s="24">
        <f t="shared" si="54"/>
        <v>150000</v>
      </c>
    </row>
    <row r="590" spans="2:19" x14ac:dyDescent="0.2">
      <c r="B590" s="73">
        <f t="shared" si="55"/>
        <v>27</v>
      </c>
      <c r="C590" s="4"/>
      <c r="D590" s="4"/>
      <c r="E590" s="4"/>
      <c r="F590" s="51"/>
      <c r="G590" s="4"/>
      <c r="H590" s="4" t="s">
        <v>484</v>
      </c>
      <c r="I590" s="24"/>
      <c r="J590" s="24"/>
      <c r="K590" s="24"/>
      <c r="M590" s="24">
        <v>10000</v>
      </c>
      <c r="N590" s="24"/>
      <c r="O590" s="24">
        <f t="shared" si="53"/>
        <v>10000</v>
      </c>
      <c r="Q590" s="24">
        <f t="shared" si="54"/>
        <v>10000</v>
      </c>
      <c r="R590" s="24">
        <f t="shared" si="54"/>
        <v>0</v>
      </c>
      <c r="S590" s="24">
        <f t="shared" si="54"/>
        <v>10000</v>
      </c>
    </row>
    <row r="591" spans="2:19" x14ac:dyDescent="0.2">
      <c r="B591" s="73">
        <f t="shared" si="55"/>
        <v>28</v>
      </c>
      <c r="C591" s="4"/>
      <c r="D591" s="4"/>
      <c r="E591" s="4"/>
      <c r="F591" s="51"/>
      <c r="G591" s="4"/>
      <c r="H591" s="4" t="s">
        <v>494</v>
      </c>
      <c r="I591" s="24"/>
      <c r="J591" s="24"/>
      <c r="K591" s="24"/>
      <c r="M591" s="24">
        <v>3500</v>
      </c>
      <c r="N591" s="24"/>
      <c r="O591" s="24">
        <f t="shared" si="53"/>
        <v>3500</v>
      </c>
      <c r="Q591" s="24">
        <f t="shared" si="54"/>
        <v>3500</v>
      </c>
      <c r="R591" s="24">
        <f t="shared" si="54"/>
        <v>0</v>
      </c>
      <c r="S591" s="24">
        <f t="shared" si="54"/>
        <v>3500</v>
      </c>
    </row>
    <row r="592" spans="2:19" x14ac:dyDescent="0.2">
      <c r="B592" s="73">
        <f t="shared" si="55"/>
        <v>29</v>
      </c>
      <c r="C592" s="4"/>
      <c r="D592" s="4"/>
      <c r="E592" s="4"/>
      <c r="F592" s="51"/>
      <c r="G592" s="4"/>
      <c r="H592" s="4" t="s">
        <v>493</v>
      </c>
      <c r="I592" s="24"/>
      <c r="J592" s="24"/>
      <c r="K592" s="24"/>
      <c r="M592" s="24">
        <v>3000</v>
      </c>
      <c r="N592" s="24"/>
      <c r="O592" s="24">
        <f t="shared" si="53"/>
        <v>3000</v>
      </c>
      <c r="Q592" s="24">
        <f t="shared" si="54"/>
        <v>3000</v>
      </c>
      <c r="R592" s="24">
        <f t="shared" si="54"/>
        <v>0</v>
      </c>
      <c r="S592" s="24">
        <f t="shared" si="54"/>
        <v>3000</v>
      </c>
    </row>
    <row r="593" spans="1:19" x14ac:dyDescent="0.2">
      <c r="B593" s="73">
        <f t="shared" si="55"/>
        <v>30</v>
      </c>
      <c r="C593" s="4"/>
      <c r="D593" s="4"/>
      <c r="E593" s="4"/>
      <c r="F593" s="51"/>
      <c r="G593" s="4"/>
      <c r="H593" s="4" t="s">
        <v>523</v>
      </c>
      <c r="I593" s="24"/>
      <c r="J593" s="24"/>
      <c r="K593" s="24"/>
      <c r="M593" s="24">
        <v>2000</v>
      </c>
      <c r="N593" s="24"/>
      <c r="O593" s="24">
        <f t="shared" si="53"/>
        <v>2000</v>
      </c>
      <c r="Q593" s="24">
        <f t="shared" si="54"/>
        <v>2000</v>
      </c>
      <c r="R593" s="24">
        <f t="shared" si="54"/>
        <v>0</v>
      </c>
      <c r="S593" s="24">
        <f t="shared" si="54"/>
        <v>2000</v>
      </c>
    </row>
    <row r="594" spans="1:19" x14ac:dyDescent="0.2">
      <c r="B594" s="73">
        <f t="shared" si="55"/>
        <v>31</v>
      </c>
      <c r="C594" s="4"/>
      <c r="D594" s="4"/>
      <c r="E594" s="4"/>
      <c r="F594" s="51"/>
      <c r="G594" s="4"/>
      <c r="H594" s="59" t="s">
        <v>540</v>
      </c>
      <c r="I594" s="24"/>
      <c r="J594" s="24"/>
      <c r="K594" s="24"/>
      <c r="M594" s="24">
        <v>0</v>
      </c>
      <c r="N594" s="24">
        <v>3500</v>
      </c>
      <c r="O594" s="24">
        <f t="shared" si="53"/>
        <v>3500</v>
      </c>
      <c r="Q594" s="24">
        <f t="shared" si="54"/>
        <v>0</v>
      </c>
      <c r="R594" s="24">
        <f t="shared" ref="R594:R595" si="56">J594+N594</f>
        <v>3500</v>
      </c>
      <c r="S594" s="24">
        <f t="shared" ref="S594:S595" si="57">K594+O594</f>
        <v>3500</v>
      </c>
    </row>
    <row r="595" spans="1:19" s="69" customFormat="1" ht="24" x14ac:dyDescent="0.2">
      <c r="A595" s="65"/>
      <c r="B595" s="72">
        <f t="shared" si="55"/>
        <v>32</v>
      </c>
      <c r="C595" s="76"/>
      <c r="D595" s="76"/>
      <c r="E595" s="76"/>
      <c r="F595" s="77"/>
      <c r="G595" s="76"/>
      <c r="H595" s="111" t="s">
        <v>541</v>
      </c>
      <c r="I595" s="60"/>
      <c r="J595" s="60"/>
      <c r="K595" s="60"/>
      <c r="M595" s="60">
        <v>0</v>
      </c>
      <c r="N595" s="60">
        <v>5000</v>
      </c>
      <c r="O595" s="60">
        <f t="shared" si="53"/>
        <v>5000</v>
      </c>
      <c r="Q595" s="60">
        <f t="shared" si="54"/>
        <v>0</v>
      </c>
      <c r="R595" s="60">
        <f t="shared" si="56"/>
        <v>5000</v>
      </c>
      <c r="S595" s="60">
        <f t="shared" si="57"/>
        <v>5000</v>
      </c>
    </row>
    <row r="596" spans="1:19" x14ac:dyDescent="0.2">
      <c r="B596" s="73">
        <f t="shared" si="55"/>
        <v>33</v>
      </c>
      <c r="C596" s="4"/>
      <c r="D596" s="4"/>
      <c r="E596" s="4"/>
      <c r="F596" s="83" t="s">
        <v>5</v>
      </c>
      <c r="G596" s="84">
        <v>717</v>
      </c>
      <c r="H596" s="84" t="s">
        <v>195</v>
      </c>
      <c r="I596" s="85"/>
      <c r="J596" s="85"/>
      <c r="K596" s="85"/>
      <c r="M596" s="85">
        <f>SUM(M597:M615)</f>
        <v>1334737</v>
      </c>
      <c r="N596" s="85">
        <f>SUM(N597:N620)</f>
        <v>-208365</v>
      </c>
      <c r="O596" s="85">
        <f t="shared" si="53"/>
        <v>1126372</v>
      </c>
      <c r="Q596" s="85">
        <f t="shared" si="54"/>
        <v>1334737</v>
      </c>
      <c r="R596" s="85">
        <f t="shared" si="54"/>
        <v>-208365</v>
      </c>
      <c r="S596" s="85">
        <f t="shared" si="54"/>
        <v>1126372</v>
      </c>
    </row>
    <row r="597" spans="1:19" x14ac:dyDescent="0.2">
      <c r="B597" s="73">
        <f t="shared" si="55"/>
        <v>34</v>
      </c>
      <c r="C597" s="4"/>
      <c r="D597" s="4"/>
      <c r="E597" s="4"/>
      <c r="F597" s="51"/>
      <c r="G597" s="4"/>
      <c r="H597" s="4" t="s">
        <v>480</v>
      </c>
      <c r="I597" s="24"/>
      <c r="J597" s="24"/>
      <c r="K597" s="24"/>
      <c r="M597" s="24">
        <v>54988</v>
      </c>
      <c r="N597" s="24"/>
      <c r="O597" s="24">
        <f t="shared" si="53"/>
        <v>54988</v>
      </c>
      <c r="Q597" s="24">
        <f t="shared" si="54"/>
        <v>54988</v>
      </c>
      <c r="R597" s="24">
        <f t="shared" si="54"/>
        <v>0</v>
      </c>
      <c r="S597" s="24">
        <f t="shared" si="54"/>
        <v>54988</v>
      </c>
    </row>
    <row r="598" spans="1:19" x14ac:dyDescent="0.2">
      <c r="B598" s="73">
        <f t="shared" si="55"/>
        <v>35</v>
      </c>
      <c r="C598" s="4"/>
      <c r="D598" s="4"/>
      <c r="E598" s="4"/>
      <c r="F598" s="51"/>
      <c r="G598" s="4"/>
      <c r="H598" s="4" t="s">
        <v>485</v>
      </c>
      <c r="I598" s="24"/>
      <c r="J598" s="24"/>
      <c r="K598" s="24"/>
      <c r="M598" s="24">
        <f>290675+7000</f>
        <v>297675</v>
      </c>
      <c r="N598" s="24">
        <v>-297675</v>
      </c>
      <c r="O598" s="24">
        <f t="shared" ref="O598:O623" si="58">M598+N598</f>
        <v>0</v>
      </c>
      <c r="Q598" s="24">
        <f t="shared" si="54"/>
        <v>297675</v>
      </c>
      <c r="R598" s="24">
        <f t="shared" si="54"/>
        <v>-297675</v>
      </c>
      <c r="S598" s="24">
        <f t="shared" si="54"/>
        <v>0</v>
      </c>
    </row>
    <row r="599" spans="1:19" x14ac:dyDescent="0.2">
      <c r="B599" s="73">
        <f t="shared" si="55"/>
        <v>36</v>
      </c>
      <c r="C599" s="4"/>
      <c r="D599" s="4"/>
      <c r="E599" s="4"/>
      <c r="F599" s="51"/>
      <c r="G599" s="4"/>
      <c r="H599" s="4" t="s">
        <v>521</v>
      </c>
      <c r="I599" s="24"/>
      <c r="J599" s="24"/>
      <c r="K599" s="24"/>
      <c r="M599" s="24">
        <f>200000-20000</f>
        <v>180000</v>
      </c>
      <c r="N599" s="24"/>
      <c r="O599" s="24">
        <f t="shared" si="58"/>
        <v>180000</v>
      </c>
      <c r="Q599" s="24">
        <f t="shared" si="54"/>
        <v>180000</v>
      </c>
      <c r="R599" s="24">
        <f t="shared" si="54"/>
        <v>0</v>
      </c>
      <c r="S599" s="24">
        <f t="shared" si="54"/>
        <v>180000</v>
      </c>
    </row>
    <row r="600" spans="1:19" x14ac:dyDescent="0.2">
      <c r="B600" s="73">
        <f t="shared" si="55"/>
        <v>37</v>
      </c>
      <c r="C600" s="4"/>
      <c r="D600" s="4"/>
      <c r="E600" s="4"/>
      <c r="F600" s="51"/>
      <c r="G600" s="4"/>
      <c r="H600" s="4" t="s">
        <v>445</v>
      </c>
      <c r="I600" s="24"/>
      <c r="J600" s="24"/>
      <c r="K600" s="24"/>
      <c r="M600" s="24">
        <v>50000</v>
      </c>
      <c r="N600" s="24"/>
      <c r="O600" s="24">
        <f t="shared" si="58"/>
        <v>50000</v>
      </c>
      <c r="Q600" s="24">
        <f t="shared" si="54"/>
        <v>50000</v>
      </c>
      <c r="R600" s="24">
        <f t="shared" si="54"/>
        <v>0</v>
      </c>
      <c r="S600" s="24">
        <f t="shared" si="54"/>
        <v>50000</v>
      </c>
    </row>
    <row r="601" spans="1:19" x14ac:dyDescent="0.2">
      <c r="B601" s="73">
        <f t="shared" si="55"/>
        <v>38</v>
      </c>
      <c r="C601" s="4"/>
      <c r="D601" s="4"/>
      <c r="E601" s="4"/>
      <c r="F601" s="51"/>
      <c r="G601" s="4"/>
      <c r="H601" s="4" t="s">
        <v>448</v>
      </c>
      <c r="I601" s="24"/>
      <c r="J601" s="24"/>
      <c r="K601" s="24"/>
      <c r="M601" s="24">
        <f>170000-20000</f>
        <v>150000</v>
      </c>
      <c r="N601" s="24"/>
      <c r="O601" s="24">
        <f t="shared" si="58"/>
        <v>150000</v>
      </c>
      <c r="Q601" s="24">
        <f t="shared" si="54"/>
        <v>150000</v>
      </c>
      <c r="R601" s="24">
        <f t="shared" si="54"/>
        <v>0</v>
      </c>
      <c r="S601" s="24">
        <f t="shared" si="54"/>
        <v>150000</v>
      </c>
    </row>
    <row r="602" spans="1:19" x14ac:dyDescent="0.2">
      <c r="B602" s="73">
        <f t="shared" si="55"/>
        <v>39</v>
      </c>
      <c r="C602" s="4"/>
      <c r="D602" s="4"/>
      <c r="E602" s="4"/>
      <c r="F602" s="51"/>
      <c r="G602" s="4"/>
      <c r="H602" s="4" t="s">
        <v>449</v>
      </c>
      <c r="I602" s="24"/>
      <c r="J602" s="24"/>
      <c r="K602" s="24"/>
      <c r="M602" s="24">
        <f>15000-7000</f>
        <v>8000</v>
      </c>
      <c r="N602" s="24"/>
      <c r="O602" s="24">
        <f t="shared" si="58"/>
        <v>8000</v>
      </c>
      <c r="Q602" s="24">
        <f t="shared" si="54"/>
        <v>8000</v>
      </c>
      <c r="R602" s="24">
        <f t="shared" si="54"/>
        <v>0</v>
      </c>
      <c r="S602" s="24">
        <f t="shared" si="54"/>
        <v>8000</v>
      </c>
    </row>
    <row r="603" spans="1:19" x14ac:dyDescent="0.2">
      <c r="B603" s="73">
        <f t="shared" si="55"/>
        <v>40</v>
      </c>
      <c r="C603" s="4"/>
      <c r="D603" s="4"/>
      <c r="E603" s="4"/>
      <c r="F603" s="51"/>
      <c r="G603" s="4"/>
      <c r="H603" s="4" t="s">
        <v>458</v>
      </c>
      <c r="I603" s="24"/>
      <c r="J603" s="24"/>
      <c r="K603" s="24"/>
      <c r="M603" s="24">
        <v>86899</v>
      </c>
      <c r="N603" s="24"/>
      <c r="O603" s="24">
        <f t="shared" si="58"/>
        <v>86899</v>
      </c>
      <c r="Q603" s="24">
        <f t="shared" si="54"/>
        <v>86899</v>
      </c>
      <c r="R603" s="24">
        <f t="shared" si="54"/>
        <v>0</v>
      </c>
      <c r="S603" s="24">
        <f t="shared" si="54"/>
        <v>86899</v>
      </c>
    </row>
    <row r="604" spans="1:19" x14ac:dyDescent="0.2">
      <c r="B604" s="73">
        <f t="shared" si="55"/>
        <v>41</v>
      </c>
      <c r="C604" s="4"/>
      <c r="D604" s="4"/>
      <c r="E604" s="4"/>
      <c r="F604" s="51"/>
      <c r="G604" s="4"/>
      <c r="H604" s="4" t="s">
        <v>440</v>
      </c>
      <c r="I604" s="24"/>
      <c r="J604" s="24"/>
      <c r="K604" s="24"/>
      <c r="M604" s="24">
        <f>50000+40000</f>
        <v>90000</v>
      </c>
      <c r="N604" s="24"/>
      <c r="O604" s="24">
        <f t="shared" si="58"/>
        <v>90000</v>
      </c>
      <c r="Q604" s="24">
        <f t="shared" si="54"/>
        <v>90000</v>
      </c>
      <c r="R604" s="24">
        <f t="shared" si="54"/>
        <v>0</v>
      </c>
      <c r="S604" s="24">
        <f t="shared" si="54"/>
        <v>90000</v>
      </c>
    </row>
    <row r="605" spans="1:19" x14ac:dyDescent="0.2">
      <c r="B605" s="73">
        <f t="shared" si="55"/>
        <v>42</v>
      </c>
      <c r="C605" s="4"/>
      <c r="D605" s="4"/>
      <c r="E605" s="4"/>
      <c r="F605" s="51"/>
      <c r="G605" s="4"/>
      <c r="H605" s="4" t="s">
        <v>463</v>
      </c>
      <c r="I605" s="24"/>
      <c r="J605" s="24"/>
      <c r="K605" s="24"/>
      <c r="M605" s="24">
        <v>60000</v>
      </c>
      <c r="N605" s="24"/>
      <c r="O605" s="24">
        <f t="shared" si="58"/>
        <v>60000</v>
      </c>
      <c r="Q605" s="24">
        <f t="shared" si="54"/>
        <v>60000</v>
      </c>
      <c r="R605" s="24">
        <f t="shared" si="54"/>
        <v>0</v>
      </c>
      <c r="S605" s="24">
        <f t="shared" si="54"/>
        <v>60000</v>
      </c>
    </row>
    <row r="606" spans="1:19" x14ac:dyDescent="0.2">
      <c r="B606" s="73">
        <f t="shared" si="55"/>
        <v>43</v>
      </c>
      <c r="C606" s="4"/>
      <c r="D606" s="4"/>
      <c r="E606" s="4"/>
      <c r="F606" s="51"/>
      <c r="G606" s="4"/>
      <c r="H606" s="4" t="s">
        <v>450</v>
      </c>
      <c r="I606" s="24"/>
      <c r="J606" s="24"/>
      <c r="K606" s="24"/>
      <c r="M606" s="24">
        <f>12000-5000</f>
        <v>7000</v>
      </c>
      <c r="N606" s="24"/>
      <c r="O606" s="24">
        <f t="shared" si="58"/>
        <v>7000</v>
      </c>
      <c r="Q606" s="24">
        <f t="shared" si="54"/>
        <v>7000</v>
      </c>
      <c r="R606" s="24">
        <f t="shared" si="54"/>
        <v>0</v>
      </c>
      <c r="S606" s="24">
        <f t="shared" si="54"/>
        <v>7000</v>
      </c>
    </row>
    <row r="607" spans="1:19" x14ac:dyDescent="0.2">
      <c r="B607" s="73">
        <f t="shared" si="55"/>
        <v>44</v>
      </c>
      <c r="C607" s="4"/>
      <c r="D607" s="4"/>
      <c r="E607" s="4"/>
      <c r="F607" s="51"/>
      <c r="G607" s="4"/>
      <c r="H607" s="4" t="s">
        <v>451</v>
      </c>
      <c r="I607" s="24"/>
      <c r="J607" s="24"/>
      <c r="K607" s="24"/>
      <c r="M607" s="24">
        <f>18000-5000</f>
        <v>13000</v>
      </c>
      <c r="N607" s="24"/>
      <c r="O607" s="24">
        <f t="shared" si="58"/>
        <v>13000</v>
      </c>
      <c r="Q607" s="24">
        <f t="shared" si="54"/>
        <v>13000</v>
      </c>
      <c r="R607" s="24">
        <f t="shared" si="54"/>
        <v>0</v>
      </c>
      <c r="S607" s="24">
        <f t="shared" si="54"/>
        <v>13000</v>
      </c>
    </row>
    <row r="608" spans="1:19" x14ac:dyDescent="0.2">
      <c r="B608" s="73">
        <f t="shared" si="55"/>
        <v>45</v>
      </c>
      <c r="C608" s="4"/>
      <c r="D608" s="4"/>
      <c r="E608" s="4"/>
      <c r="F608" s="51"/>
      <c r="G608" s="4"/>
      <c r="H608" s="4" t="s">
        <v>497</v>
      </c>
      <c r="I608" s="24"/>
      <c r="J608" s="24"/>
      <c r="K608" s="24"/>
      <c r="M608" s="24">
        <f>4000+5300</f>
        <v>9300</v>
      </c>
      <c r="N608" s="24"/>
      <c r="O608" s="24">
        <f t="shared" si="58"/>
        <v>9300</v>
      </c>
      <c r="Q608" s="24">
        <f t="shared" si="54"/>
        <v>9300</v>
      </c>
      <c r="R608" s="24">
        <f t="shared" si="54"/>
        <v>0</v>
      </c>
      <c r="S608" s="24">
        <f t="shared" si="54"/>
        <v>9300</v>
      </c>
    </row>
    <row r="609" spans="2:19" x14ac:dyDescent="0.2">
      <c r="B609" s="73">
        <f t="shared" si="55"/>
        <v>46</v>
      </c>
      <c r="C609" s="4"/>
      <c r="D609" s="4"/>
      <c r="E609" s="4"/>
      <c r="F609" s="51"/>
      <c r="G609" s="4"/>
      <c r="H609" s="4" t="s">
        <v>459</v>
      </c>
      <c r="I609" s="24"/>
      <c r="J609" s="24"/>
      <c r="K609" s="24"/>
      <c r="M609" s="24">
        <v>17026</v>
      </c>
      <c r="N609" s="24"/>
      <c r="O609" s="24">
        <f t="shared" si="58"/>
        <v>17026</v>
      </c>
      <c r="Q609" s="24">
        <f t="shared" si="54"/>
        <v>17026</v>
      </c>
      <c r="R609" s="24">
        <f t="shared" si="54"/>
        <v>0</v>
      </c>
      <c r="S609" s="24">
        <f t="shared" si="54"/>
        <v>17026</v>
      </c>
    </row>
    <row r="610" spans="2:19" x14ac:dyDescent="0.2">
      <c r="B610" s="73">
        <f t="shared" si="55"/>
        <v>47</v>
      </c>
      <c r="C610" s="4"/>
      <c r="D610" s="4"/>
      <c r="E610" s="4"/>
      <c r="F610" s="51"/>
      <c r="G610" s="4"/>
      <c r="H610" s="59" t="s">
        <v>465</v>
      </c>
      <c r="I610" s="24"/>
      <c r="J610" s="24"/>
      <c r="K610" s="24"/>
      <c r="M610" s="24">
        <v>39414</v>
      </c>
      <c r="N610" s="24"/>
      <c r="O610" s="24">
        <f t="shared" si="58"/>
        <v>39414</v>
      </c>
      <c r="Q610" s="24">
        <f t="shared" si="54"/>
        <v>39414</v>
      </c>
      <c r="R610" s="24">
        <f t="shared" si="54"/>
        <v>0</v>
      </c>
      <c r="S610" s="24">
        <f t="shared" si="54"/>
        <v>39414</v>
      </c>
    </row>
    <row r="611" spans="2:19" ht="33.75" x14ac:dyDescent="0.2">
      <c r="B611" s="73">
        <f t="shared" si="55"/>
        <v>48</v>
      </c>
      <c r="C611" s="76"/>
      <c r="D611" s="76"/>
      <c r="E611" s="76"/>
      <c r="F611" s="77"/>
      <c r="G611" s="76"/>
      <c r="H611" s="61" t="s">
        <v>466</v>
      </c>
      <c r="I611" s="60"/>
      <c r="J611" s="60"/>
      <c r="K611" s="60"/>
      <c r="M611" s="60">
        <v>4000</v>
      </c>
      <c r="N611" s="60"/>
      <c r="O611" s="60">
        <f t="shared" si="58"/>
        <v>4000</v>
      </c>
      <c r="Q611" s="60">
        <f t="shared" si="54"/>
        <v>4000</v>
      </c>
      <c r="R611" s="60">
        <f t="shared" si="54"/>
        <v>0</v>
      </c>
      <c r="S611" s="60">
        <f t="shared" si="54"/>
        <v>4000</v>
      </c>
    </row>
    <row r="612" spans="2:19" x14ac:dyDescent="0.2">
      <c r="B612" s="73">
        <f t="shared" si="55"/>
        <v>49</v>
      </c>
      <c r="C612" s="4"/>
      <c r="D612" s="4"/>
      <c r="E612" s="4"/>
      <c r="F612" s="51"/>
      <c r="G612" s="4"/>
      <c r="H612" s="59" t="s">
        <v>460</v>
      </c>
      <c r="I612" s="24"/>
      <c r="J612" s="24"/>
      <c r="K612" s="24"/>
      <c r="M612" s="24">
        <v>132435</v>
      </c>
      <c r="N612" s="24"/>
      <c r="O612" s="24">
        <f t="shared" si="58"/>
        <v>132435</v>
      </c>
      <c r="Q612" s="24">
        <f t="shared" si="54"/>
        <v>132435</v>
      </c>
      <c r="R612" s="24">
        <f t="shared" si="54"/>
        <v>0</v>
      </c>
      <c r="S612" s="24">
        <f t="shared" si="54"/>
        <v>132435</v>
      </c>
    </row>
    <row r="613" spans="2:19" x14ac:dyDescent="0.2">
      <c r="B613" s="73">
        <f t="shared" si="55"/>
        <v>50</v>
      </c>
      <c r="C613" s="4"/>
      <c r="D613" s="4"/>
      <c r="E613" s="4"/>
      <c r="F613" s="51"/>
      <c r="G613" s="4"/>
      <c r="H613" s="59" t="s">
        <v>490</v>
      </c>
      <c r="I613" s="24"/>
      <c r="J613" s="24"/>
      <c r="K613" s="24"/>
      <c r="M613" s="24">
        <v>25000</v>
      </c>
      <c r="N613" s="24"/>
      <c r="O613" s="24">
        <f t="shared" si="58"/>
        <v>25000</v>
      </c>
      <c r="Q613" s="24">
        <f t="shared" si="54"/>
        <v>25000</v>
      </c>
      <c r="R613" s="24">
        <f t="shared" si="54"/>
        <v>0</v>
      </c>
      <c r="S613" s="24">
        <f t="shared" si="54"/>
        <v>25000</v>
      </c>
    </row>
    <row r="614" spans="2:19" ht="24" x14ac:dyDescent="0.2">
      <c r="B614" s="73">
        <f t="shared" si="55"/>
        <v>51</v>
      </c>
      <c r="C614" s="76"/>
      <c r="D614" s="76"/>
      <c r="E614" s="76"/>
      <c r="F614" s="77"/>
      <c r="G614" s="76"/>
      <c r="H614" s="111" t="s">
        <v>491</v>
      </c>
      <c r="I614" s="60"/>
      <c r="J614" s="60"/>
      <c r="K614" s="60"/>
      <c r="M614" s="60">
        <v>60000</v>
      </c>
      <c r="N614" s="60"/>
      <c r="O614" s="60">
        <f t="shared" si="58"/>
        <v>60000</v>
      </c>
      <c r="Q614" s="60">
        <f t="shared" si="54"/>
        <v>60000</v>
      </c>
      <c r="R614" s="60">
        <f t="shared" si="54"/>
        <v>0</v>
      </c>
      <c r="S614" s="60">
        <f t="shared" si="54"/>
        <v>60000</v>
      </c>
    </row>
    <row r="615" spans="2:19" x14ac:dyDescent="0.2">
      <c r="B615" s="73">
        <f t="shared" si="55"/>
        <v>52</v>
      </c>
      <c r="C615" s="76"/>
      <c r="D615" s="76"/>
      <c r="E615" s="76"/>
      <c r="F615" s="77"/>
      <c r="G615" s="76"/>
      <c r="H615" s="111" t="s">
        <v>492</v>
      </c>
      <c r="I615" s="60"/>
      <c r="J615" s="60"/>
      <c r="K615" s="60"/>
      <c r="M615" s="60">
        <v>50000</v>
      </c>
      <c r="N615" s="60"/>
      <c r="O615" s="60">
        <f t="shared" si="58"/>
        <v>50000</v>
      </c>
      <c r="Q615" s="60">
        <f t="shared" si="54"/>
        <v>50000</v>
      </c>
      <c r="R615" s="60">
        <f t="shared" si="54"/>
        <v>0</v>
      </c>
      <c r="S615" s="60">
        <f t="shared" si="54"/>
        <v>50000</v>
      </c>
    </row>
    <row r="616" spans="2:19" x14ac:dyDescent="0.2">
      <c r="B616" s="73">
        <f t="shared" si="55"/>
        <v>53</v>
      </c>
      <c r="C616" s="76"/>
      <c r="D616" s="76"/>
      <c r="E616" s="76"/>
      <c r="F616" s="77"/>
      <c r="G616" s="76"/>
      <c r="H616" s="116" t="s">
        <v>542</v>
      </c>
      <c r="I616" s="60"/>
      <c r="J616" s="60"/>
      <c r="K616" s="60"/>
      <c r="M616" s="60">
        <v>0</v>
      </c>
      <c r="N616" s="60">
        <v>130</v>
      </c>
      <c r="O616" s="60">
        <f t="shared" si="58"/>
        <v>130</v>
      </c>
      <c r="Q616" s="60">
        <f t="shared" ref="Q616:Q620" si="59">I616+M616</f>
        <v>0</v>
      </c>
      <c r="R616" s="60">
        <f t="shared" ref="R616:R620" si="60">J616+N616</f>
        <v>130</v>
      </c>
      <c r="S616" s="60">
        <f t="shared" ref="S616:S620" si="61">K616+O616</f>
        <v>130</v>
      </c>
    </row>
    <row r="617" spans="2:19" x14ac:dyDescent="0.2">
      <c r="B617" s="73">
        <f t="shared" si="55"/>
        <v>54</v>
      </c>
      <c r="C617" s="76"/>
      <c r="D617" s="76"/>
      <c r="E617" s="76"/>
      <c r="F617" s="77"/>
      <c r="G617" s="76"/>
      <c r="H617" s="59" t="s">
        <v>543</v>
      </c>
      <c r="I617" s="60"/>
      <c r="J617" s="60"/>
      <c r="K617" s="60"/>
      <c r="M617" s="60">
        <v>0</v>
      </c>
      <c r="N617" s="60">
        <v>200</v>
      </c>
      <c r="O617" s="60">
        <f t="shared" si="58"/>
        <v>200</v>
      </c>
      <c r="Q617" s="60">
        <f t="shared" si="59"/>
        <v>0</v>
      </c>
      <c r="R617" s="60">
        <f t="shared" si="60"/>
        <v>200</v>
      </c>
      <c r="S617" s="60">
        <f t="shared" si="61"/>
        <v>200</v>
      </c>
    </row>
    <row r="618" spans="2:19" x14ac:dyDescent="0.2">
      <c r="B618" s="73">
        <f t="shared" si="55"/>
        <v>55</v>
      </c>
      <c r="C618" s="76"/>
      <c r="D618" s="76"/>
      <c r="E618" s="76"/>
      <c r="F618" s="77"/>
      <c r="G618" s="76"/>
      <c r="H618" s="59" t="s">
        <v>544</v>
      </c>
      <c r="I618" s="60"/>
      <c r="J618" s="60"/>
      <c r="K618" s="60"/>
      <c r="M618" s="60">
        <v>0</v>
      </c>
      <c r="N618" s="60">
        <v>180</v>
      </c>
      <c r="O618" s="60">
        <f t="shared" si="58"/>
        <v>180</v>
      </c>
      <c r="Q618" s="60">
        <f t="shared" si="59"/>
        <v>0</v>
      </c>
      <c r="R618" s="60">
        <f t="shared" si="60"/>
        <v>180</v>
      </c>
      <c r="S618" s="60">
        <f t="shared" si="61"/>
        <v>180</v>
      </c>
    </row>
    <row r="619" spans="2:19" x14ac:dyDescent="0.2">
      <c r="B619" s="73">
        <f t="shared" si="55"/>
        <v>56</v>
      </c>
      <c r="C619" s="76"/>
      <c r="D619" s="76"/>
      <c r="E619" s="76"/>
      <c r="F619" s="77"/>
      <c r="G619" s="76"/>
      <c r="H619" s="111" t="s">
        <v>545</v>
      </c>
      <c r="I619" s="60"/>
      <c r="J619" s="60"/>
      <c r="K619" s="60"/>
      <c r="M619" s="60">
        <v>0</v>
      </c>
      <c r="N619" s="60">
        <v>79300</v>
      </c>
      <c r="O619" s="60">
        <f t="shared" si="58"/>
        <v>79300</v>
      </c>
      <c r="Q619" s="60">
        <f t="shared" si="59"/>
        <v>0</v>
      </c>
      <c r="R619" s="60">
        <f t="shared" si="60"/>
        <v>79300</v>
      </c>
      <c r="S619" s="60">
        <f t="shared" si="61"/>
        <v>79300</v>
      </c>
    </row>
    <row r="620" spans="2:19" x14ac:dyDescent="0.2">
      <c r="B620" s="73">
        <f t="shared" si="55"/>
        <v>57</v>
      </c>
      <c r="C620" s="76"/>
      <c r="D620" s="76"/>
      <c r="E620" s="76"/>
      <c r="F620" s="77"/>
      <c r="G620" s="76"/>
      <c r="H620" s="111" t="s">
        <v>546</v>
      </c>
      <c r="I620" s="60"/>
      <c r="J620" s="60"/>
      <c r="K620" s="60"/>
      <c r="M620" s="60">
        <v>0</v>
      </c>
      <c r="N620" s="60">
        <v>9500</v>
      </c>
      <c r="O620" s="60">
        <f t="shared" si="58"/>
        <v>9500</v>
      </c>
      <c r="Q620" s="60">
        <f t="shared" si="59"/>
        <v>0</v>
      </c>
      <c r="R620" s="60">
        <f t="shared" si="60"/>
        <v>9500</v>
      </c>
      <c r="S620" s="60">
        <f t="shared" si="61"/>
        <v>9500</v>
      </c>
    </row>
    <row r="621" spans="2:19" x14ac:dyDescent="0.2">
      <c r="B621" s="73">
        <f t="shared" si="55"/>
        <v>58</v>
      </c>
      <c r="C621" s="4"/>
      <c r="D621" s="4"/>
      <c r="E621" s="4"/>
      <c r="F621" s="50" t="s">
        <v>5</v>
      </c>
      <c r="G621" s="13">
        <v>720</v>
      </c>
      <c r="H621" s="13" t="s">
        <v>446</v>
      </c>
      <c r="I621" s="47">
        <f>I622</f>
        <v>0</v>
      </c>
      <c r="J621" s="47"/>
      <c r="K621" s="47"/>
      <c r="M621" s="47">
        <f>M622</f>
        <v>55000</v>
      </c>
      <c r="N621" s="47">
        <f>N622</f>
        <v>297675</v>
      </c>
      <c r="O621" s="47">
        <f t="shared" si="58"/>
        <v>352675</v>
      </c>
      <c r="Q621" s="47">
        <f t="shared" si="54"/>
        <v>55000</v>
      </c>
      <c r="R621" s="47">
        <f t="shared" si="54"/>
        <v>297675</v>
      </c>
      <c r="S621" s="47">
        <f t="shared" si="54"/>
        <v>352675</v>
      </c>
    </row>
    <row r="622" spans="2:19" x14ac:dyDescent="0.2">
      <c r="B622" s="73">
        <f t="shared" si="55"/>
        <v>59</v>
      </c>
      <c r="C622" s="4"/>
      <c r="D622" s="4"/>
      <c r="E622" s="4"/>
      <c r="F622" s="83" t="s">
        <v>5</v>
      </c>
      <c r="G622" s="84">
        <v>720</v>
      </c>
      <c r="H622" s="84" t="s">
        <v>446</v>
      </c>
      <c r="I622" s="85"/>
      <c r="J622" s="85"/>
      <c r="K622" s="85"/>
      <c r="M622" s="85">
        <f>M623</f>
        <v>55000</v>
      </c>
      <c r="N622" s="85">
        <f>SUM(N623:N624)</f>
        <v>297675</v>
      </c>
      <c r="O622" s="85">
        <f t="shared" si="58"/>
        <v>352675</v>
      </c>
      <c r="Q622" s="85">
        <f t="shared" si="54"/>
        <v>55000</v>
      </c>
      <c r="R622" s="85">
        <f t="shared" si="54"/>
        <v>297675</v>
      </c>
      <c r="S622" s="85">
        <f t="shared" si="54"/>
        <v>352675</v>
      </c>
    </row>
    <row r="623" spans="2:19" x14ac:dyDescent="0.2">
      <c r="B623" s="73">
        <f t="shared" si="55"/>
        <v>60</v>
      </c>
      <c r="C623" s="4"/>
      <c r="D623" s="4"/>
      <c r="E623" s="4"/>
      <c r="F623" s="103"/>
      <c r="G623" s="102">
        <v>723</v>
      </c>
      <c r="H623" s="102" t="s">
        <v>447</v>
      </c>
      <c r="I623" s="74"/>
      <c r="J623" s="74"/>
      <c r="K623" s="74"/>
      <c r="M623" s="74">
        <v>55000</v>
      </c>
      <c r="N623" s="74"/>
      <c r="O623" s="74">
        <f t="shared" si="58"/>
        <v>55000</v>
      </c>
      <c r="Q623" s="74">
        <f t="shared" si="54"/>
        <v>55000</v>
      </c>
      <c r="R623" s="74">
        <f t="shared" si="54"/>
        <v>0</v>
      </c>
      <c r="S623" s="74">
        <f t="shared" si="54"/>
        <v>55000</v>
      </c>
    </row>
    <row r="624" spans="2:19" x14ac:dyDescent="0.2">
      <c r="B624" s="73">
        <f t="shared" si="55"/>
        <v>61</v>
      </c>
      <c r="C624" s="4"/>
      <c r="D624" s="4"/>
      <c r="E624" s="4"/>
      <c r="F624" s="103"/>
      <c r="G624" s="102">
        <v>723</v>
      </c>
      <c r="H624" s="102" t="s">
        <v>538</v>
      </c>
      <c r="I624" s="74"/>
      <c r="J624" s="74"/>
      <c r="K624" s="74"/>
      <c r="M624" s="74">
        <v>0</v>
      </c>
      <c r="N624" s="74">
        <v>297675</v>
      </c>
      <c r="O624" s="74">
        <f t="shared" ref="O624" si="62">M624+N624</f>
        <v>297675</v>
      </c>
      <c r="Q624" s="74">
        <f t="shared" ref="Q624" si="63">I624+M624</f>
        <v>0</v>
      </c>
      <c r="R624" s="74">
        <f t="shared" ref="R624" si="64">J624+N624</f>
        <v>297675</v>
      </c>
      <c r="S624" s="74">
        <f t="shared" ref="S624" si="65">K624+O624</f>
        <v>297675</v>
      </c>
    </row>
    <row r="697" spans="2:19" ht="27" x14ac:dyDescent="0.35">
      <c r="B697" s="201" t="s">
        <v>308</v>
      </c>
      <c r="C697" s="202"/>
      <c r="D697" s="202"/>
      <c r="E697" s="202"/>
      <c r="F697" s="202"/>
      <c r="G697" s="202"/>
      <c r="H697" s="202"/>
      <c r="I697" s="202"/>
      <c r="J697" s="202"/>
      <c r="K697" s="202"/>
      <c r="L697" s="202"/>
      <c r="M697" s="202"/>
      <c r="N697" s="202"/>
      <c r="O697" s="202"/>
      <c r="P697" s="202"/>
      <c r="Q697" s="202"/>
      <c r="R697" s="113"/>
      <c r="S697" s="113"/>
    </row>
    <row r="698" spans="2:19" ht="12.75" customHeight="1" x14ac:dyDescent="0.2">
      <c r="B698" s="203" t="s">
        <v>286</v>
      </c>
      <c r="C698" s="204"/>
      <c r="D698" s="204"/>
      <c r="E698" s="204"/>
      <c r="F698" s="204"/>
      <c r="G698" s="204"/>
      <c r="H698" s="204"/>
      <c r="I698" s="204"/>
      <c r="J698" s="204"/>
      <c r="K698" s="204"/>
      <c r="L698" s="204"/>
      <c r="M698" s="204"/>
      <c r="N698" s="114"/>
      <c r="O698" s="114"/>
      <c r="Q698" s="189" t="s">
        <v>536</v>
      </c>
      <c r="R698" s="189" t="s">
        <v>525</v>
      </c>
      <c r="S698" s="189" t="s">
        <v>527</v>
      </c>
    </row>
    <row r="699" spans="2:19" ht="12.75" customHeight="1" x14ac:dyDescent="0.2">
      <c r="B699" s="205" t="s">
        <v>113</v>
      </c>
      <c r="C699" s="207" t="s">
        <v>121</v>
      </c>
      <c r="D699" s="207" t="s">
        <v>122</v>
      </c>
      <c r="E699" s="209" t="s">
        <v>126</v>
      </c>
      <c r="F699" s="207" t="s">
        <v>123</v>
      </c>
      <c r="G699" s="207" t="s">
        <v>124</v>
      </c>
      <c r="H699" s="195" t="s">
        <v>125</v>
      </c>
      <c r="I699" s="189" t="s">
        <v>532</v>
      </c>
      <c r="J699" s="189" t="s">
        <v>525</v>
      </c>
      <c r="K699" s="189" t="s">
        <v>533</v>
      </c>
      <c r="M699" s="189" t="s">
        <v>534</v>
      </c>
      <c r="N699" s="189" t="s">
        <v>525</v>
      </c>
      <c r="O699" s="189" t="s">
        <v>535</v>
      </c>
      <c r="Q699" s="190"/>
      <c r="R699" s="190"/>
      <c r="S699" s="190"/>
    </row>
    <row r="700" spans="2:19" x14ac:dyDescent="0.2">
      <c r="B700" s="205"/>
      <c r="C700" s="207"/>
      <c r="D700" s="207"/>
      <c r="E700" s="210"/>
      <c r="F700" s="207"/>
      <c r="G700" s="207"/>
      <c r="H700" s="195"/>
      <c r="I700" s="190"/>
      <c r="J700" s="190"/>
      <c r="K700" s="190"/>
      <c r="M700" s="190"/>
      <c r="N700" s="190"/>
      <c r="O700" s="190"/>
      <c r="Q700" s="190"/>
      <c r="R700" s="190"/>
      <c r="S700" s="190"/>
    </row>
    <row r="701" spans="2:19" x14ac:dyDescent="0.2">
      <c r="B701" s="205"/>
      <c r="C701" s="207"/>
      <c r="D701" s="207"/>
      <c r="E701" s="210"/>
      <c r="F701" s="207"/>
      <c r="G701" s="207"/>
      <c r="H701" s="195"/>
      <c r="I701" s="190"/>
      <c r="J701" s="190"/>
      <c r="K701" s="190"/>
      <c r="M701" s="190"/>
      <c r="N701" s="190"/>
      <c r="O701" s="190"/>
      <c r="Q701" s="190"/>
      <c r="R701" s="190"/>
      <c r="S701" s="190"/>
    </row>
    <row r="702" spans="2:19" ht="13.5" thickBot="1" x14ac:dyDescent="0.25">
      <c r="B702" s="206"/>
      <c r="C702" s="208"/>
      <c r="D702" s="208"/>
      <c r="E702" s="211"/>
      <c r="F702" s="208"/>
      <c r="G702" s="208"/>
      <c r="H702" s="196"/>
      <c r="I702" s="191"/>
      <c r="J702" s="191"/>
      <c r="K702" s="191"/>
      <c r="M702" s="191"/>
      <c r="N702" s="191"/>
      <c r="O702" s="191"/>
      <c r="Q702" s="191"/>
      <c r="R702" s="191"/>
      <c r="S702" s="191"/>
    </row>
    <row r="703" spans="2:19" ht="16.5" thickTop="1" x14ac:dyDescent="0.2">
      <c r="B703" s="72">
        <v>1</v>
      </c>
      <c r="C703" s="197" t="s">
        <v>308</v>
      </c>
      <c r="D703" s="198"/>
      <c r="E703" s="198"/>
      <c r="F703" s="198"/>
      <c r="G703" s="198"/>
      <c r="H703" s="199"/>
      <c r="I703" s="42">
        <f>I1406+I1169+I1069+I885+I704</f>
        <v>13648900</v>
      </c>
      <c r="J703" s="42">
        <f>J1406+J1169+J1069+J885+J704</f>
        <v>0</v>
      </c>
      <c r="K703" s="42">
        <f t="shared" ref="K703:K768" si="66">I703+J703</f>
        <v>13648900</v>
      </c>
      <c r="M703" s="42">
        <f>M1406+M1169+M1069+M885+M704</f>
        <v>615776</v>
      </c>
      <c r="N703" s="42">
        <f>N1406+N1169+N1069+N885+N704</f>
        <v>0</v>
      </c>
      <c r="O703" s="42">
        <f t="shared" ref="O703:O724" si="67">M703+N703</f>
        <v>615776</v>
      </c>
      <c r="Q703" s="42">
        <f t="shared" ref="Q703:S738" si="68">M703+I703</f>
        <v>14264676</v>
      </c>
      <c r="R703" s="42">
        <f t="shared" si="68"/>
        <v>0</v>
      </c>
      <c r="S703" s="42">
        <f t="shared" si="68"/>
        <v>14264676</v>
      </c>
    </row>
    <row r="704" spans="2:19" ht="15" x14ac:dyDescent="0.2">
      <c r="B704" s="73">
        <f t="shared" ref="B704:B769" si="69">B703+1</f>
        <v>2</v>
      </c>
      <c r="C704" s="9">
        <v>1</v>
      </c>
      <c r="D704" s="200" t="s">
        <v>201</v>
      </c>
      <c r="E704" s="193"/>
      <c r="F704" s="193"/>
      <c r="G704" s="193"/>
      <c r="H704" s="194"/>
      <c r="I704" s="43">
        <f>I705+I713+I725</f>
        <v>3399469</v>
      </c>
      <c r="J704" s="43">
        <f>J705+J713+J725</f>
        <v>0</v>
      </c>
      <c r="K704" s="43">
        <f t="shared" si="66"/>
        <v>3399469</v>
      </c>
      <c r="M704" s="43">
        <f>M705+M713+M725</f>
        <v>373776</v>
      </c>
      <c r="N704" s="43">
        <f>N705+N713+N725</f>
        <v>0</v>
      </c>
      <c r="O704" s="43">
        <f t="shared" si="67"/>
        <v>373776</v>
      </c>
      <c r="Q704" s="43">
        <f t="shared" si="68"/>
        <v>3773245</v>
      </c>
      <c r="R704" s="43">
        <f t="shared" si="68"/>
        <v>0</v>
      </c>
      <c r="S704" s="43">
        <f t="shared" si="68"/>
        <v>3773245</v>
      </c>
    </row>
    <row r="705" spans="2:19" x14ac:dyDescent="0.2">
      <c r="B705" s="73">
        <f t="shared" si="69"/>
        <v>3</v>
      </c>
      <c r="C705" s="13"/>
      <c r="D705" s="13"/>
      <c r="E705" s="13"/>
      <c r="F705" s="50" t="s">
        <v>200</v>
      </c>
      <c r="G705" s="13">
        <v>640</v>
      </c>
      <c r="H705" s="13" t="s">
        <v>136</v>
      </c>
      <c r="I705" s="47">
        <f>SUM(I706:I712)</f>
        <v>366099</v>
      </c>
      <c r="J705" s="47">
        <f>SUM(J706:J712)</f>
        <v>0</v>
      </c>
      <c r="K705" s="47">
        <f t="shared" si="66"/>
        <v>366099</v>
      </c>
      <c r="M705" s="47"/>
      <c r="N705" s="47"/>
      <c r="O705" s="47">
        <f t="shared" si="67"/>
        <v>0</v>
      </c>
      <c r="Q705" s="47">
        <f t="shared" si="68"/>
        <v>366099</v>
      </c>
      <c r="R705" s="47">
        <f t="shared" si="68"/>
        <v>0</v>
      </c>
      <c r="S705" s="47">
        <f t="shared" si="68"/>
        <v>366099</v>
      </c>
    </row>
    <row r="706" spans="2:19" x14ac:dyDescent="0.2">
      <c r="B706" s="73">
        <f t="shared" si="69"/>
        <v>4</v>
      </c>
      <c r="C706" s="13"/>
      <c r="D706" s="13"/>
      <c r="E706" s="13"/>
      <c r="F706" s="50"/>
      <c r="G706" s="13"/>
      <c r="H706" s="58" t="s">
        <v>250</v>
      </c>
      <c r="I706" s="56">
        <v>95582</v>
      </c>
      <c r="J706" s="56"/>
      <c r="K706" s="56">
        <f t="shared" si="66"/>
        <v>95582</v>
      </c>
      <c r="M706" s="56"/>
      <c r="N706" s="56"/>
      <c r="O706" s="56">
        <f t="shared" si="67"/>
        <v>0</v>
      </c>
      <c r="Q706" s="56">
        <f t="shared" si="68"/>
        <v>95582</v>
      </c>
      <c r="R706" s="56">
        <f t="shared" si="68"/>
        <v>0</v>
      </c>
      <c r="S706" s="56">
        <f t="shared" si="68"/>
        <v>95582</v>
      </c>
    </row>
    <row r="707" spans="2:19" x14ac:dyDescent="0.2">
      <c r="B707" s="73">
        <f t="shared" si="69"/>
        <v>5</v>
      </c>
      <c r="C707" s="13"/>
      <c r="D707" s="13"/>
      <c r="E707" s="13"/>
      <c r="F707" s="50"/>
      <c r="G707" s="13"/>
      <c r="H707" s="58" t="s">
        <v>384</v>
      </c>
      <c r="I707" s="56">
        <v>73941</v>
      </c>
      <c r="J707" s="56"/>
      <c r="K707" s="56">
        <f t="shared" si="66"/>
        <v>73941</v>
      </c>
      <c r="M707" s="56"/>
      <c r="N707" s="56"/>
      <c r="O707" s="56">
        <f t="shared" si="67"/>
        <v>0</v>
      </c>
      <c r="Q707" s="56">
        <f t="shared" si="68"/>
        <v>73941</v>
      </c>
      <c r="R707" s="56">
        <f t="shared" si="68"/>
        <v>0</v>
      </c>
      <c r="S707" s="56">
        <f t="shared" si="68"/>
        <v>73941</v>
      </c>
    </row>
    <row r="708" spans="2:19" x14ac:dyDescent="0.2">
      <c r="B708" s="73">
        <f t="shared" si="69"/>
        <v>6</v>
      </c>
      <c r="C708" s="13"/>
      <c r="D708" s="13"/>
      <c r="E708" s="13"/>
      <c r="F708" s="50"/>
      <c r="G708" s="13"/>
      <c r="H708" s="58" t="s">
        <v>385</v>
      </c>
      <c r="I708" s="56">
        <v>45086</v>
      </c>
      <c r="J708" s="56"/>
      <c r="K708" s="56">
        <f t="shared" si="66"/>
        <v>45086</v>
      </c>
      <c r="M708" s="56"/>
      <c r="N708" s="56"/>
      <c r="O708" s="56">
        <f t="shared" si="67"/>
        <v>0</v>
      </c>
      <c r="Q708" s="56">
        <f t="shared" si="68"/>
        <v>45086</v>
      </c>
      <c r="R708" s="56">
        <f t="shared" si="68"/>
        <v>0</v>
      </c>
      <c r="S708" s="56">
        <f t="shared" si="68"/>
        <v>45086</v>
      </c>
    </row>
    <row r="709" spans="2:19" x14ac:dyDescent="0.2">
      <c r="B709" s="73">
        <f t="shared" si="69"/>
        <v>7</v>
      </c>
      <c r="C709" s="13"/>
      <c r="D709" s="13"/>
      <c r="E709" s="13"/>
      <c r="F709" s="50"/>
      <c r="G709" s="13"/>
      <c r="H709" s="58" t="s">
        <v>294</v>
      </c>
      <c r="I709" s="56">
        <v>21642</v>
      </c>
      <c r="J709" s="56"/>
      <c r="K709" s="56">
        <f t="shared" si="66"/>
        <v>21642</v>
      </c>
      <c r="M709" s="56"/>
      <c r="N709" s="56"/>
      <c r="O709" s="56">
        <f t="shared" si="67"/>
        <v>0</v>
      </c>
      <c r="Q709" s="56">
        <f t="shared" si="68"/>
        <v>21642</v>
      </c>
      <c r="R709" s="56">
        <f t="shared" si="68"/>
        <v>0</v>
      </c>
      <c r="S709" s="56">
        <f t="shared" si="68"/>
        <v>21642</v>
      </c>
    </row>
    <row r="710" spans="2:19" x14ac:dyDescent="0.2">
      <c r="B710" s="73">
        <f t="shared" si="69"/>
        <v>8</v>
      </c>
      <c r="C710" s="13"/>
      <c r="D710" s="13"/>
      <c r="E710" s="13"/>
      <c r="F710" s="50"/>
      <c r="G710" s="13"/>
      <c r="H710" s="58" t="s">
        <v>295</v>
      </c>
      <c r="I710" s="56">
        <v>36069</v>
      </c>
      <c r="J710" s="56"/>
      <c r="K710" s="56">
        <f t="shared" si="66"/>
        <v>36069</v>
      </c>
      <c r="M710" s="56"/>
      <c r="N710" s="56"/>
      <c r="O710" s="56">
        <f t="shared" si="67"/>
        <v>0</v>
      </c>
      <c r="Q710" s="56">
        <f t="shared" si="68"/>
        <v>36069</v>
      </c>
      <c r="R710" s="56">
        <f t="shared" si="68"/>
        <v>0</v>
      </c>
      <c r="S710" s="56">
        <f t="shared" si="68"/>
        <v>36069</v>
      </c>
    </row>
    <row r="711" spans="2:19" x14ac:dyDescent="0.2">
      <c r="B711" s="73">
        <f t="shared" si="69"/>
        <v>9</v>
      </c>
      <c r="C711" s="13"/>
      <c r="D711" s="13"/>
      <c r="E711" s="13"/>
      <c r="F711" s="50"/>
      <c r="G711" s="13"/>
      <c r="H711" s="58" t="s">
        <v>296</v>
      </c>
      <c r="I711" s="56">
        <v>75744</v>
      </c>
      <c r="J711" s="56"/>
      <c r="K711" s="56">
        <f t="shared" si="66"/>
        <v>75744</v>
      </c>
      <c r="M711" s="56"/>
      <c r="N711" s="56"/>
      <c r="O711" s="56">
        <f t="shared" si="67"/>
        <v>0</v>
      </c>
      <c r="Q711" s="56">
        <f t="shared" si="68"/>
        <v>75744</v>
      </c>
      <c r="R711" s="56">
        <f t="shared" si="68"/>
        <v>0</v>
      </c>
      <c r="S711" s="56">
        <f t="shared" si="68"/>
        <v>75744</v>
      </c>
    </row>
    <row r="712" spans="2:19" x14ac:dyDescent="0.2">
      <c r="B712" s="73">
        <f t="shared" si="69"/>
        <v>10</v>
      </c>
      <c r="C712" s="13"/>
      <c r="D712" s="13"/>
      <c r="E712" s="13"/>
      <c r="F712" s="50"/>
      <c r="G712" s="13"/>
      <c r="H712" s="58" t="s">
        <v>386</v>
      </c>
      <c r="I712" s="56">
        <v>18035</v>
      </c>
      <c r="J712" s="56"/>
      <c r="K712" s="56">
        <f t="shared" si="66"/>
        <v>18035</v>
      </c>
      <c r="M712" s="56"/>
      <c r="N712" s="56"/>
      <c r="O712" s="56">
        <f t="shared" si="67"/>
        <v>0</v>
      </c>
      <c r="Q712" s="56">
        <f t="shared" si="68"/>
        <v>18035</v>
      </c>
      <c r="R712" s="56">
        <f t="shared" si="68"/>
        <v>0</v>
      </c>
      <c r="S712" s="56">
        <f t="shared" si="68"/>
        <v>18035</v>
      </c>
    </row>
    <row r="713" spans="2:19" ht="15" x14ac:dyDescent="0.25">
      <c r="B713" s="73">
        <f t="shared" si="69"/>
        <v>11</v>
      </c>
      <c r="C713" s="16"/>
      <c r="D713" s="16"/>
      <c r="E713" s="16">
        <v>3</v>
      </c>
      <c r="F713" s="48"/>
      <c r="G713" s="16"/>
      <c r="H713" s="16" t="s">
        <v>271</v>
      </c>
      <c r="I713" s="45">
        <f>I714+I715+I716+I722</f>
        <v>415563</v>
      </c>
      <c r="J713" s="45">
        <f>J714+J715+J716+J722</f>
        <v>0</v>
      </c>
      <c r="K713" s="45">
        <f t="shared" si="66"/>
        <v>415563</v>
      </c>
      <c r="M713" s="45">
        <f>M714+M715+M716+M722+M723</f>
        <v>55000</v>
      </c>
      <c r="N713" s="45">
        <f>N714+N715+N716+N722+N723</f>
        <v>0</v>
      </c>
      <c r="O713" s="45">
        <f t="shared" si="67"/>
        <v>55000</v>
      </c>
      <c r="Q713" s="45">
        <f t="shared" si="68"/>
        <v>470563</v>
      </c>
      <c r="R713" s="45">
        <f t="shared" si="68"/>
        <v>0</v>
      </c>
      <c r="S713" s="45">
        <f t="shared" si="68"/>
        <v>470563</v>
      </c>
    </row>
    <row r="714" spans="2:19" x14ac:dyDescent="0.2">
      <c r="B714" s="73">
        <f t="shared" si="69"/>
        <v>12</v>
      </c>
      <c r="C714" s="13"/>
      <c r="D714" s="13"/>
      <c r="E714" s="13"/>
      <c r="F714" s="50" t="s">
        <v>200</v>
      </c>
      <c r="G714" s="13">
        <v>610</v>
      </c>
      <c r="H714" s="13" t="s">
        <v>137</v>
      </c>
      <c r="I714" s="47">
        <v>233795</v>
      </c>
      <c r="J714" s="47"/>
      <c r="K714" s="47">
        <f t="shared" si="66"/>
        <v>233795</v>
      </c>
      <c r="M714" s="47"/>
      <c r="N714" s="47"/>
      <c r="O714" s="47">
        <f t="shared" si="67"/>
        <v>0</v>
      </c>
      <c r="Q714" s="47">
        <f t="shared" si="68"/>
        <v>233795</v>
      </c>
      <c r="R714" s="47">
        <f t="shared" si="68"/>
        <v>0</v>
      </c>
      <c r="S714" s="47">
        <f t="shared" si="68"/>
        <v>233795</v>
      </c>
    </row>
    <row r="715" spans="2:19" x14ac:dyDescent="0.2">
      <c r="B715" s="73">
        <f t="shared" si="69"/>
        <v>13</v>
      </c>
      <c r="C715" s="13"/>
      <c r="D715" s="13"/>
      <c r="E715" s="13"/>
      <c r="F715" s="50" t="s">
        <v>200</v>
      </c>
      <c r="G715" s="13">
        <v>620</v>
      </c>
      <c r="H715" s="13" t="s">
        <v>132</v>
      </c>
      <c r="I715" s="47">
        <v>88720</v>
      </c>
      <c r="J715" s="47"/>
      <c r="K715" s="47">
        <f t="shared" si="66"/>
        <v>88720</v>
      </c>
      <c r="M715" s="47"/>
      <c r="N715" s="47"/>
      <c r="O715" s="47">
        <f t="shared" si="67"/>
        <v>0</v>
      </c>
      <c r="Q715" s="47">
        <f t="shared" si="68"/>
        <v>88720</v>
      </c>
      <c r="R715" s="47">
        <f t="shared" si="68"/>
        <v>0</v>
      </c>
      <c r="S715" s="47">
        <f t="shared" si="68"/>
        <v>88720</v>
      </c>
    </row>
    <row r="716" spans="2:19" x14ac:dyDescent="0.2">
      <c r="B716" s="73">
        <f t="shared" si="69"/>
        <v>14</v>
      </c>
      <c r="C716" s="13"/>
      <c r="D716" s="13"/>
      <c r="E716" s="13"/>
      <c r="F716" s="50" t="s">
        <v>200</v>
      </c>
      <c r="G716" s="13">
        <v>630</v>
      </c>
      <c r="H716" s="13" t="s">
        <v>129</v>
      </c>
      <c r="I716" s="47">
        <f>I721+I720+I719+I718+I717</f>
        <v>87768</v>
      </c>
      <c r="J716" s="47">
        <f>J721+J720+J719+J718+J717</f>
        <v>0</v>
      </c>
      <c r="K716" s="47">
        <f t="shared" si="66"/>
        <v>87768</v>
      </c>
      <c r="M716" s="47">
        <f>M721+M720+M719+M718+M717</f>
        <v>0</v>
      </c>
      <c r="N716" s="47">
        <f>N721+N720+N719+N718+N717</f>
        <v>0</v>
      </c>
      <c r="O716" s="47">
        <f t="shared" si="67"/>
        <v>0</v>
      </c>
      <c r="Q716" s="47">
        <f t="shared" si="68"/>
        <v>87768</v>
      </c>
      <c r="R716" s="47">
        <f t="shared" si="68"/>
        <v>0</v>
      </c>
      <c r="S716" s="47">
        <f t="shared" si="68"/>
        <v>87768</v>
      </c>
    </row>
    <row r="717" spans="2:19" x14ac:dyDescent="0.2">
      <c r="B717" s="73">
        <f t="shared" si="69"/>
        <v>15</v>
      </c>
      <c r="C717" s="4"/>
      <c r="D717" s="4"/>
      <c r="E717" s="4"/>
      <c r="F717" s="51" t="s">
        <v>200</v>
      </c>
      <c r="G717" s="4">
        <v>632</v>
      </c>
      <c r="H717" s="4" t="s">
        <v>140</v>
      </c>
      <c r="I717" s="24">
        <v>49700</v>
      </c>
      <c r="J717" s="24"/>
      <c r="K717" s="24">
        <f t="shared" si="66"/>
        <v>49700</v>
      </c>
      <c r="M717" s="24"/>
      <c r="N717" s="24"/>
      <c r="O717" s="24">
        <f t="shared" si="67"/>
        <v>0</v>
      </c>
      <c r="Q717" s="24">
        <f t="shared" si="68"/>
        <v>49700</v>
      </c>
      <c r="R717" s="24">
        <f t="shared" si="68"/>
        <v>0</v>
      </c>
      <c r="S717" s="24">
        <f t="shared" si="68"/>
        <v>49700</v>
      </c>
    </row>
    <row r="718" spans="2:19" x14ac:dyDescent="0.2">
      <c r="B718" s="73">
        <f t="shared" si="69"/>
        <v>16</v>
      </c>
      <c r="C718" s="4"/>
      <c r="D718" s="4"/>
      <c r="E718" s="4"/>
      <c r="F718" s="51" t="s">
        <v>200</v>
      </c>
      <c r="G718" s="4">
        <v>633</v>
      </c>
      <c r="H718" s="4" t="s">
        <v>133</v>
      </c>
      <c r="I718" s="24">
        <f>18864+3424</f>
        <v>22288</v>
      </c>
      <c r="J718" s="24"/>
      <c r="K718" s="24">
        <f t="shared" si="66"/>
        <v>22288</v>
      </c>
      <c r="M718" s="24"/>
      <c r="N718" s="24"/>
      <c r="O718" s="24">
        <f t="shared" si="67"/>
        <v>0</v>
      </c>
      <c r="Q718" s="24">
        <f t="shared" si="68"/>
        <v>22288</v>
      </c>
      <c r="R718" s="24">
        <f t="shared" si="68"/>
        <v>0</v>
      </c>
      <c r="S718" s="24">
        <f t="shared" si="68"/>
        <v>22288</v>
      </c>
    </row>
    <row r="719" spans="2:19" x14ac:dyDescent="0.2">
      <c r="B719" s="73">
        <f t="shared" si="69"/>
        <v>17</v>
      </c>
      <c r="C719" s="4"/>
      <c r="D719" s="4"/>
      <c r="E719" s="4"/>
      <c r="F719" s="51" t="s">
        <v>200</v>
      </c>
      <c r="G719" s="4">
        <v>635</v>
      </c>
      <c r="H719" s="4" t="s">
        <v>139</v>
      </c>
      <c r="I719" s="24">
        <v>1000</v>
      </c>
      <c r="J719" s="24"/>
      <c r="K719" s="24">
        <f t="shared" si="66"/>
        <v>1000</v>
      </c>
      <c r="M719" s="24"/>
      <c r="N719" s="24"/>
      <c r="O719" s="24">
        <f t="shared" si="67"/>
        <v>0</v>
      </c>
      <c r="Q719" s="24">
        <f t="shared" si="68"/>
        <v>1000</v>
      </c>
      <c r="R719" s="24">
        <f t="shared" si="68"/>
        <v>0</v>
      </c>
      <c r="S719" s="24">
        <f t="shared" si="68"/>
        <v>1000</v>
      </c>
    </row>
    <row r="720" spans="2:19" x14ac:dyDescent="0.2">
      <c r="B720" s="73">
        <f t="shared" si="69"/>
        <v>18</v>
      </c>
      <c r="C720" s="4"/>
      <c r="D720" s="4"/>
      <c r="E720" s="4"/>
      <c r="F720" s="51" t="s">
        <v>200</v>
      </c>
      <c r="G720" s="4">
        <v>636</v>
      </c>
      <c r="H720" s="4" t="s">
        <v>134</v>
      </c>
      <c r="I720" s="24">
        <v>7200</v>
      </c>
      <c r="J720" s="24"/>
      <c r="K720" s="24">
        <f t="shared" si="66"/>
        <v>7200</v>
      </c>
      <c r="M720" s="24"/>
      <c r="N720" s="24"/>
      <c r="O720" s="24">
        <f t="shared" si="67"/>
        <v>0</v>
      </c>
      <c r="Q720" s="24">
        <f t="shared" si="68"/>
        <v>7200</v>
      </c>
      <c r="R720" s="24">
        <f t="shared" si="68"/>
        <v>0</v>
      </c>
      <c r="S720" s="24">
        <f t="shared" si="68"/>
        <v>7200</v>
      </c>
    </row>
    <row r="721" spans="2:19" x14ac:dyDescent="0.2">
      <c r="B721" s="73">
        <f t="shared" si="69"/>
        <v>19</v>
      </c>
      <c r="C721" s="4"/>
      <c r="D721" s="4"/>
      <c r="E721" s="4"/>
      <c r="F721" s="51" t="s">
        <v>200</v>
      </c>
      <c r="G721" s="4">
        <v>637</v>
      </c>
      <c r="H721" s="4" t="s">
        <v>130</v>
      </c>
      <c r="I721" s="24">
        <v>7580</v>
      </c>
      <c r="J721" s="24"/>
      <c r="K721" s="24">
        <f t="shared" si="66"/>
        <v>7580</v>
      </c>
      <c r="M721" s="24"/>
      <c r="N721" s="24"/>
      <c r="O721" s="24">
        <f t="shared" si="67"/>
        <v>0</v>
      </c>
      <c r="Q721" s="24">
        <f t="shared" si="68"/>
        <v>7580</v>
      </c>
      <c r="R721" s="24">
        <f t="shared" si="68"/>
        <v>0</v>
      </c>
      <c r="S721" s="24">
        <f t="shared" si="68"/>
        <v>7580</v>
      </c>
    </row>
    <row r="722" spans="2:19" x14ac:dyDescent="0.2">
      <c r="B722" s="73">
        <f t="shared" si="69"/>
        <v>20</v>
      </c>
      <c r="C722" s="13"/>
      <c r="D722" s="13"/>
      <c r="E722" s="13"/>
      <c r="F722" s="50" t="s">
        <v>200</v>
      </c>
      <c r="G722" s="13">
        <v>640</v>
      </c>
      <c r="H722" s="13" t="s">
        <v>136</v>
      </c>
      <c r="I722" s="47">
        <v>5280</v>
      </c>
      <c r="J722" s="47"/>
      <c r="K722" s="47">
        <f t="shared" si="66"/>
        <v>5280</v>
      </c>
      <c r="M722" s="47"/>
      <c r="N722" s="47"/>
      <c r="O722" s="47">
        <f t="shared" si="67"/>
        <v>0</v>
      </c>
      <c r="Q722" s="47">
        <f t="shared" si="68"/>
        <v>5280</v>
      </c>
      <c r="R722" s="47">
        <f t="shared" si="68"/>
        <v>0</v>
      </c>
      <c r="S722" s="47">
        <f t="shared" si="68"/>
        <v>5280</v>
      </c>
    </row>
    <row r="723" spans="2:19" x14ac:dyDescent="0.2">
      <c r="B723" s="73">
        <f t="shared" si="69"/>
        <v>21</v>
      </c>
      <c r="C723" s="4"/>
      <c r="D723" s="4"/>
      <c r="E723" s="4"/>
      <c r="F723" s="83" t="s">
        <v>200</v>
      </c>
      <c r="G723" s="84">
        <v>717</v>
      </c>
      <c r="H723" s="84" t="s">
        <v>195</v>
      </c>
      <c r="I723" s="85">
        <v>0</v>
      </c>
      <c r="J723" s="85">
        <v>0</v>
      </c>
      <c r="K723" s="85">
        <f t="shared" si="66"/>
        <v>0</v>
      </c>
      <c r="M723" s="85">
        <f>M724</f>
        <v>55000</v>
      </c>
      <c r="N723" s="85">
        <f>N724</f>
        <v>0</v>
      </c>
      <c r="O723" s="85">
        <f t="shared" si="67"/>
        <v>55000</v>
      </c>
      <c r="Q723" s="85">
        <f t="shared" si="68"/>
        <v>55000</v>
      </c>
      <c r="R723" s="85">
        <f t="shared" si="68"/>
        <v>0</v>
      </c>
      <c r="S723" s="85">
        <f t="shared" si="68"/>
        <v>55000</v>
      </c>
    </row>
    <row r="724" spans="2:19" x14ac:dyDescent="0.2">
      <c r="B724" s="73">
        <f t="shared" si="69"/>
        <v>22</v>
      </c>
      <c r="C724" s="76"/>
      <c r="D724" s="76"/>
      <c r="E724" s="76"/>
      <c r="F724" s="81"/>
      <c r="G724" s="82"/>
      <c r="H724" s="87" t="s">
        <v>514</v>
      </c>
      <c r="I724" s="60"/>
      <c r="J724" s="60"/>
      <c r="K724" s="60">
        <f t="shared" si="66"/>
        <v>0</v>
      </c>
      <c r="M724" s="60">
        <v>55000</v>
      </c>
      <c r="N724" s="60"/>
      <c r="O724" s="60">
        <f t="shared" si="67"/>
        <v>55000</v>
      </c>
      <c r="Q724" s="60">
        <f t="shared" si="68"/>
        <v>55000</v>
      </c>
      <c r="R724" s="60">
        <f t="shared" si="68"/>
        <v>0</v>
      </c>
      <c r="S724" s="60">
        <f t="shared" si="68"/>
        <v>55000</v>
      </c>
    </row>
    <row r="725" spans="2:19" ht="15" x14ac:dyDescent="0.25">
      <c r="B725" s="73">
        <f t="shared" si="69"/>
        <v>23</v>
      </c>
      <c r="C725" s="16"/>
      <c r="D725" s="16"/>
      <c r="E725" s="16">
        <v>4</v>
      </c>
      <c r="F725" s="48"/>
      <c r="G725" s="16"/>
      <c r="H725" s="16" t="s">
        <v>86</v>
      </c>
      <c r="I725" s="45">
        <f>I727+I729+I737+I754+I762+I771+I780+I792+I801+I815+I827+I836+I844+I852+I860+I872</f>
        <v>2617807</v>
      </c>
      <c r="J725" s="45">
        <f>J727+J729+J737+J754+J762+J771+J780+J792+J801+J815+J827+J836+J844+J852+J860+J872</f>
        <v>0</v>
      </c>
      <c r="K725" s="45">
        <f t="shared" si="66"/>
        <v>2617807</v>
      </c>
      <c r="M725" s="45">
        <f>M727+M729+M737+M754+M762+M771+M780+M792+M801+M815+M827+M836+M844+M852+M860+M872</f>
        <v>318776</v>
      </c>
      <c r="N725" s="45">
        <f>N727+N729+N737+N754+N762+N771+N780+N792+N801+N815+N827+N836+N844+N852+N860+N872</f>
        <v>0</v>
      </c>
      <c r="O725" s="45">
        <f t="shared" ref="O725:O790" si="70">M725+N725</f>
        <v>318776</v>
      </c>
      <c r="Q725" s="45">
        <f t="shared" si="68"/>
        <v>2936583</v>
      </c>
      <c r="R725" s="45">
        <f t="shared" si="68"/>
        <v>0</v>
      </c>
      <c r="S725" s="45">
        <f t="shared" si="68"/>
        <v>2936583</v>
      </c>
    </row>
    <row r="726" spans="2:19" x14ac:dyDescent="0.2">
      <c r="B726" s="73">
        <f t="shared" si="69"/>
        <v>24</v>
      </c>
      <c r="C726" s="12"/>
      <c r="D726" s="12"/>
      <c r="E726" s="12"/>
      <c r="F726" s="49"/>
      <c r="G726" s="12"/>
      <c r="H726" s="12"/>
      <c r="I726" s="46">
        <f>I727</f>
        <v>30000</v>
      </c>
      <c r="J726" s="46">
        <f>J727</f>
        <v>0</v>
      </c>
      <c r="K726" s="46">
        <f t="shared" si="66"/>
        <v>30000</v>
      </c>
      <c r="M726" s="46">
        <v>0</v>
      </c>
      <c r="N726" s="46"/>
      <c r="O726" s="46">
        <f t="shared" si="70"/>
        <v>0</v>
      </c>
      <c r="Q726" s="46">
        <f t="shared" si="68"/>
        <v>30000</v>
      </c>
      <c r="R726" s="46">
        <f t="shared" si="68"/>
        <v>0</v>
      </c>
      <c r="S726" s="46">
        <f t="shared" si="68"/>
        <v>30000</v>
      </c>
    </row>
    <row r="727" spans="2:19" x14ac:dyDescent="0.2">
      <c r="B727" s="73">
        <f t="shared" si="69"/>
        <v>25</v>
      </c>
      <c r="C727" s="13"/>
      <c r="D727" s="13"/>
      <c r="E727" s="13"/>
      <c r="F727" s="50" t="s">
        <v>200</v>
      </c>
      <c r="G727" s="13">
        <v>630</v>
      </c>
      <c r="H727" s="13" t="s">
        <v>129</v>
      </c>
      <c r="I727" s="47">
        <f>I728</f>
        <v>30000</v>
      </c>
      <c r="J727" s="47">
        <f>J728</f>
        <v>0</v>
      </c>
      <c r="K727" s="47">
        <f t="shared" si="66"/>
        <v>30000</v>
      </c>
      <c r="M727" s="47">
        <f>M728</f>
        <v>0</v>
      </c>
      <c r="N727" s="47">
        <f>N728</f>
        <v>0</v>
      </c>
      <c r="O727" s="47">
        <f t="shared" si="70"/>
        <v>0</v>
      </c>
      <c r="Q727" s="47">
        <f t="shared" si="68"/>
        <v>30000</v>
      </c>
      <c r="R727" s="47">
        <f t="shared" si="68"/>
        <v>0</v>
      </c>
      <c r="S727" s="47">
        <f t="shared" si="68"/>
        <v>30000</v>
      </c>
    </row>
    <row r="728" spans="2:19" x14ac:dyDescent="0.2">
      <c r="B728" s="73">
        <f t="shared" si="69"/>
        <v>26</v>
      </c>
      <c r="C728" s="4"/>
      <c r="D728" s="4"/>
      <c r="E728" s="4"/>
      <c r="F728" s="51" t="s">
        <v>200</v>
      </c>
      <c r="G728" s="4">
        <v>635</v>
      </c>
      <c r="H728" s="4" t="s">
        <v>139</v>
      </c>
      <c r="I728" s="24">
        <v>30000</v>
      </c>
      <c r="J728" s="24"/>
      <c r="K728" s="24">
        <f t="shared" si="66"/>
        <v>30000</v>
      </c>
      <c r="M728" s="24"/>
      <c r="N728" s="24"/>
      <c r="O728" s="24">
        <f t="shared" si="70"/>
        <v>0</v>
      </c>
      <c r="Q728" s="24">
        <f t="shared" si="68"/>
        <v>30000</v>
      </c>
      <c r="R728" s="24">
        <f t="shared" si="68"/>
        <v>0</v>
      </c>
      <c r="S728" s="24">
        <f t="shared" si="68"/>
        <v>30000</v>
      </c>
    </row>
    <row r="729" spans="2:19" x14ac:dyDescent="0.2">
      <c r="B729" s="73">
        <f t="shared" si="69"/>
        <v>27</v>
      </c>
      <c r="C729" s="12"/>
      <c r="D729" s="12"/>
      <c r="E729" s="12" t="s">
        <v>96</v>
      </c>
      <c r="F729" s="49"/>
      <c r="G729" s="12"/>
      <c r="H729" s="12" t="s">
        <v>65</v>
      </c>
      <c r="I729" s="46">
        <f>I732+I731+I730</f>
        <v>123045</v>
      </c>
      <c r="J729" s="46">
        <f>J732+J731+J730</f>
        <v>0</v>
      </c>
      <c r="K729" s="46">
        <f t="shared" si="66"/>
        <v>123045</v>
      </c>
      <c r="M729" s="46">
        <f>M732+M731+M730</f>
        <v>0</v>
      </c>
      <c r="N729" s="46">
        <f>N732+N731+N730</f>
        <v>0</v>
      </c>
      <c r="O729" s="46">
        <f t="shared" si="70"/>
        <v>0</v>
      </c>
      <c r="Q729" s="46">
        <f t="shared" si="68"/>
        <v>123045</v>
      </c>
      <c r="R729" s="46">
        <f t="shared" si="68"/>
        <v>0</v>
      </c>
      <c r="S729" s="46">
        <f t="shared" si="68"/>
        <v>123045</v>
      </c>
    </row>
    <row r="730" spans="2:19" x14ac:dyDescent="0.2">
      <c r="B730" s="73">
        <f t="shared" si="69"/>
        <v>28</v>
      </c>
      <c r="C730" s="13"/>
      <c r="D730" s="13"/>
      <c r="E730" s="13"/>
      <c r="F730" s="50" t="s">
        <v>200</v>
      </c>
      <c r="G730" s="13">
        <v>610</v>
      </c>
      <c r="H730" s="13" t="s">
        <v>137</v>
      </c>
      <c r="I730" s="47">
        <v>71840</v>
      </c>
      <c r="J730" s="47"/>
      <c r="K730" s="47">
        <f t="shared" si="66"/>
        <v>71840</v>
      </c>
      <c r="M730" s="47"/>
      <c r="N730" s="47"/>
      <c r="O730" s="47">
        <f t="shared" si="70"/>
        <v>0</v>
      </c>
      <c r="Q730" s="47">
        <f t="shared" si="68"/>
        <v>71840</v>
      </c>
      <c r="R730" s="47">
        <f t="shared" si="68"/>
        <v>0</v>
      </c>
      <c r="S730" s="47">
        <f t="shared" si="68"/>
        <v>71840</v>
      </c>
    </row>
    <row r="731" spans="2:19" x14ac:dyDescent="0.2">
      <c r="B731" s="73">
        <f t="shared" si="69"/>
        <v>29</v>
      </c>
      <c r="C731" s="13"/>
      <c r="D731" s="13"/>
      <c r="E731" s="13"/>
      <c r="F731" s="50" t="s">
        <v>200</v>
      </c>
      <c r="G731" s="13">
        <v>620</v>
      </c>
      <c r="H731" s="13" t="s">
        <v>132</v>
      </c>
      <c r="I731" s="47">
        <v>26670</v>
      </c>
      <c r="J731" s="47"/>
      <c r="K731" s="47">
        <f t="shared" si="66"/>
        <v>26670</v>
      </c>
      <c r="M731" s="47"/>
      <c r="N731" s="47"/>
      <c r="O731" s="47">
        <f t="shared" si="70"/>
        <v>0</v>
      </c>
      <c r="Q731" s="47">
        <f t="shared" si="68"/>
        <v>26670</v>
      </c>
      <c r="R731" s="47">
        <f t="shared" si="68"/>
        <v>0</v>
      </c>
      <c r="S731" s="47">
        <f t="shared" si="68"/>
        <v>26670</v>
      </c>
    </row>
    <row r="732" spans="2:19" x14ac:dyDescent="0.2">
      <c r="B732" s="73">
        <f t="shared" si="69"/>
        <v>30</v>
      </c>
      <c r="C732" s="13"/>
      <c r="D732" s="13"/>
      <c r="E732" s="13"/>
      <c r="F732" s="50" t="s">
        <v>200</v>
      </c>
      <c r="G732" s="13">
        <v>630</v>
      </c>
      <c r="H732" s="13" t="s">
        <v>129</v>
      </c>
      <c r="I732" s="47">
        <f>I736+I735+I734+I733</f>
        <v>24535</v>
      </c>
      <c r="J732" s="47">
        <f>J736+J735+J734+J733</f>
        <v>0</v>
      </c>
      <c r="K732" s="47">
        <f t="shared" si="66"/>
        <v>24535</v>
      </c>
      <c r="M732" s="47">
        <f>M736+M735+M734+M733</f>
        <v>0</v>
      </c>
      <c r="N732" s="47">
        <f>N736+N735+N734+N733</f>
        <v>0</v>
      </c>
      <c r="O732" s="47">
        <f t="shared" si="70"/>
        <v>0</v>
      </c>
      <c r="Q732" s="47">
        <f t="shared" si="68"/>
        <v>24535</v>
      </c>
      <c r="R732" s="47">
        <f t="shared" si="68"/>
        <v>0</v>
      </c>
      <c r="S732" s="47">
        <f t="shared" si="68"/>
        <v>24535</v>
      </c>
    </row>
    <row r="733" spans="2:19" x14ac:dyDescent="0.2">
      <c r="B733" s="73">
        <f t="shared" si="69"/>
        <v>31</v>
      </c>
      <c r="C733" s="4"/>
      <c r="D733" s="4"/>
      <c r="E733" s="4"/>
      <c r="F733" s="51" t="s">
        <v>200</v>
      </c>
      <c r="G733" s="4">
        <v>632</v>
      </c>
      <c r="H733" s="4" t="s">
        <v>140</v>
      </c>
      <c r="I733" s="24">
        <v>14200</v>
      </c>
      <c r="J733" s="24"/>
      <c r="K733" s="24">
        <f t="shared" si="66"/>
        <v>14200</v>
      </c>
      <c r="M733" s="24"/>
      <c r="N733" s="24"/>
      <c r="O733" s="24">
        <f t="shared" si="70"/>
        <v>0</v>
      </c>
      <c r="Q733" s="24">
        <f t="shared" si="68"/>
        <v>14200</v>
      </c>
      <c r="R733" s="24">
        <f t="shared" si="68"/>
        <v>0</v>
      </c>
      <c r="S733" s="24">
        <f t="shared" si="68"/>
        <v>14200</v>
      </c>
    </row>
    <row r="734" spans="2:19" x14ac:dyDescent="0.2">
      <c r="B734" s="73">
        <f t="shared" si="69"/>
        <v>32</v>
      </c>
      <c r="C734" s="4"/>
      <c r="D734" s="4"/>
      <c r="E734" s="4"/>
      <c r="F734" s="51" t="s">
        <v>200</v>
      </c>
      <c r="G734" s="4">
        <v>633</v>
      </c>
      <c r="H734" s="4" t="s">
        <v>133</v>
      </c>
      <c r="I734" s="24">
        <f>2540+3315</f>
        <v>5855</v>
      </c>
      <c r="J734" s="24"/>
      <c r="K734" s="24">
        <f t="shared" si="66"/>
        <v>5855</v>
      </c>
      <c r="M734" s="24"/>
      <c r="N734" s="24"/>
      <c r="O734" s="24">
        <f t="shared" si="70"/>
        <v>0</v>
      </c>
      <c r="Q734" s="24">
        <f t="shared" si="68"/>
        <v>5855</v>
      </c>
      <c r="R734" s="24">
        <f t="shared" si="68"/>
        <v>0</v>
      </c>
      <c r="S734" s="24">
        <f t="shared" si="68"/>
        <v>5855</v>
      </c>
    </row>
    <row r="735" spans="2:19" x14ac:dyDescent="0.2">
      <c r="B735" s="73">
        <f t="shared" si="69"/>
        <v>33</v>
      </c>
      <c r="C735" s="4"/>
      <c r="D735" s="4"/>
      <c r="E735" s="4"/>
      <c r="F735" s="51" t="s">
        <v>200</v>
      </c>
      <c r="G735" s="4">
        <v>635</v>
      </c>
      <c r="H735" s="4" t="s">
        <v>139</v>
      </c>
      <c r="I735" s="24">
        <v>2000</v>
      </c>
      <c r="J735" s="24"/>
      <c r="K735" s="24">
        <f t="shared" si="66"/>
        <v>2000</v>
      </c>
      <c r="M735" s="24"/>
      <c r="N735" s="24"/>
      <c r="O735" s="24">
        <f t="shared" si="70"/>
        <v>0</v>
      </c>
      <c r="Q735" s="24">
        <f t="shared" si="68"/>
        <v>2000</v>
      </c>
      <c r="R735" s="24">
        <f t="shared" si="68"/>
        <v>0</v>
      </c>
      <c r="S735" s="24">
        <f t="shared" si="68"/>
        <v>2000</v>
      </c>
    </row>
    <row r="736" spans="2:19" x14ac:dyDescent="0.2">
      <c r="B736" s="73">
        <f t="shared" si="69"/>
        <v>34</v>
      </c>
      <c r="C736" s="4"/>
      <c r="D736" s="4"/>
      <c r="E736" s="4"/>
      <c r="F736" s="51" t="s">
        <v>200</v>
      </c>
      <c r="G736" s="4">
        <v>637</v>
      </c>
      <c r="H736" s="4" t="s">
        <v>130</v>
      </c>
      <c r="I736" s="24">
        <v>2480</v>
      </c>
      <c r="J736" s="24"/>
      <c r="K736" s="24">
        <f t="shared" si="66"/>
        <v>2480</v>
      </c>
      <c r="M736" s="24"/>
      <c r="N736" s="24"/>
      <c r="O736" s="24">
        <f t="shared" si="70"/>
        <v>0</v>
      </c>
      <c r="Q736" s="24">
        <f t="shared" si="68"/>
        <v>2480</v>
      </c>
      <c r="R736" s="24">
        <f t="shared" si="68"/>
        <v>0</v>
      </c>
      <c r="S736" s="24">
        <f t="shared" si="68"/>
        <v>2480</v>
      </c>
    </row>
    <row r="737" spans="2:19" x14ac:dyDescent="0.2">
      <c r="B737" s="73">
        <f t="shared" si="69"/>
        <v>35</v>
      </c>
      <c r="C737" s="12"/>
      <c r="D737" s="12"/>
      <c r="E737" s="12" t="s">
        <v>95</v>
      </c>
      <c r="F737" s="49"/>
      <c r="G737" s="12"/>
      <c r="H737" s="12" t="s">
        <v>11</v>
      </c>
      <c r="I737" s="46">
        <f>I748+I742+I740+I738+I749+I739+I741</f>
        <v>207683</v>
      </c>
      <c r="J737" s="46">
        <f>J748+J742+J740+J738+J749+J739+J741</f>
        <v>0</v>
      </c>
      <c r="K737" s="46">
        <f t="shared" si="66"/>
        <v>207683</v>
      </c>
      <c r="M737" s="46">
        <f>M748+M742+M740+M738+M749+M750</f>
        <v>173776</v>
      </c>
      <c r="N737" s="46">
        <f>N748+N742+N740+N738+N749</f>
        <v>0</v>
      </c>
      <c r="O737" s="46">
        <f t="shared" si="70"/>
        <v>173776</v>
      </c>
      <c r="Q737" s="46">
        <f t="shared" si="68"/>
        <v>381459</v>
      </c>
      <c r="R737" s="46">
        <f t="shared" si="68"/>
        <v>0</v>
      </c>
      <c r="S737" s="46">
        <f t="shared" si="68"/>
        <v>381459</v>
      </c>
    </row>
    <row r="738" spans="2:19" x14ac:dyDescent="0.2">
      <c r="B738" s="73">
        <f t="shared" si="69"/>
        <v>36</v>
      </c>
      <c r="C738" s="13"/>
      <c r="D738" s="13"/>
      <c r="E738" s="13"/>
      <c r="F738" s="50" t="s">
        <v>200</v>
      </c>
      <c r="G738" s="13">
        <v>610</v>
      </c>
      <c r="H738" s="13" t="s">
        <v>137</v>
      </c>
      <c r="I738" s="47">
        <v>89880</v>
      </c>
      <c r="J738" s="47"/>
      <c r="K738" s="47">
        <f t="shared" si="66"/>
        <v>89880</v>
      </c>
      <c r="M738" s="47"/>
      <c r="N738" s="47"/>
      <c r="O738" s="47">
        <f t="shared" si="70"/>
        <v>0</v>
      </c>
      <c r="Q738" s="47">
        <f t="shared" si="68"/>
        <v>89880</v>
      </c>
      <c r="R738" s="47">
        <f t="shared" si="68"/>
        <v>0</v>
      </c>
      <c r="S738" s="47">
        <f t="shared" si="68"/>
        <v>89880</v>
      </c>
    </row>
    <row r="739" spans="2:19" x14ac:dyDescent="0.2">
      <c r="B739" s="73">
        <f t="shared" si="69"/>
        <v>37</v>
      </c>
      <c r="C739" s="13"/>
      <c r="D739" s="13"/>
      <c r="E739" s="13"/>
      <c r="F739" s="50" t="s">
        <v>505</v>
      </c>
      <c r="G739" s="13">
        <v>610</v>
      </c>
      <c r="H739" s="13" t="s">
        <v>506</v>
      </c>
      <c r="I739" s="47">
        <v>16032</v>
      </c>
      <c r="J739" s="47"/>
      <c r="K739" s="47">
        <f t="shared" si="66"/>
        <v>16032</v>
      </c>
      <c r="M739" s="47"/>
      <c r="N739" s="47"/>
      <c r="O739" s="47">
        <f t="shared" si="70"/>
        <v>0</v>
      </c>
      <c r="Q739" s="47"/>
      <c r="R739" s="47"/>
      <c r="S739" s="47"/>
    </row>
    <row r="740" spans="2:19" x14ac:dyDescent="0.2">
      <c r="B740" s="73">
        <f t="shared" si="69"/>
        <v>38</v>
      </c>
      <c r="C740" s="13"/>
      <c r="D740" s="13"/>
      <c r="E740" s="13"/>
      <c r="F740" s="50" t="s">
        <v>200</v>
      </c>
      <c r="G740" s="13">
        <v>620</v>
      </c>
      <c r="H740" s="13" t="s">
        <v>132</v>
      </c>
      <c r="I740" s="47">
        <v>34481</v>
      </c>
      <c r="J740" s="47"/>
      <c r="K740" s="47">
        <f t="shared" si="66"/>
        <v>34481</v>
      </c>
      <c r="M740" s="47"/>
      <c r="N740" s="47"/>
      <c r="O740" s="47">
        <f t="shared" si="70"/>
        <v>0</v>
      </c>
      <c r="Q740" s="47">
        <f t="shared" ref="Q740:S805" si="71">M740+I740</f>
        <v>34481</v>
      </c>
      <c r="R740" s="47">
        <f t="shared" si="71"/>
        <v>0</v>
      </c>
      <c r="S740" s="47">
        <f t="shared" si="71"/>
        <v>34481</v>
      </c>
    </row>
    <row r="741" spans="2:19" x14ac:dyDescent="0.2">
      <c r="B741" s="73">
        <f t="shared" si="69"/>
        <v>39</v>
      </c>
      <c r="C741" s="13"/>
      <c r="D741" s="13"/>
      <c r="E741" s="13"/>
      <c r="F741" s="50" t="s">
        <v>200</v>
      </c>
      <c r="G741" s="13">
        <v>620</v>
      </c>
      <c r="H741" s="13" t="s">
        <v>508</v>
      </c>
      <c r="I741" s="47">
        <v>5611</v>
      </c>
      <c r="J741" s="47"/>
      <c r="K741" s="47">
        <f t="shared" si="66"/>
        <v>5611</v>
      </c>
      <c r="M741" s="47"/>
      <c r="N741" s="47"/>
      <c r="O741" s="47">
        <f t="shared" si="70"/>
        <v>0</v>
      </c>
      <c r="Q741" s="47">
        <f t="shared" si="71"/>
        <v>5611</v>
      </c>
      <c r="R741" s="47">
        <f t="shared" si="71"/>
        <v>0</v>
      </c>
      <c r="S741" s="47">
        <f t="shared" si="71"/>
        <v>5611</v>
      </c>
    </row>
    <row r="742" spans="2:19" x14ac:dyDescent="0.2">
      <c r="B742" s="73">
        <f t="shared" si="69"/>
        <v>40</v>
      </c>
      <c r="C742" s="13"/>
      <c r="D742" s="13"/>
      <c r="E742" s="13"/>
      <c r="F742" s="50" t="s">
        <v>200</v>
      </c>
      <c r="G742" s="13">
        <v>630</v>
      </c>
      <c r="H742" s="13" t="s">
        <v>129</v>
      </c>
      <c r="I742" s="47">
        <f>I747+I746+I744+I743+I745</f>
        <v>58679</v>
      </c>
      <c r="J742" s="47">
        <f>J747+J746+J744+J743+J745</f>
        <v>0</v>
      </c>
      <c r="K742" s="47">
        <f t="shared" si="66"/>
        <v>58679</v>
      </c>
      <c r="M742" s="47">
        <v>0</v>
      </c>
      <c r="N742" s="47"/>
      <c r="O742" s="47">
        <f t="shared" si="70"/>
        <v>0</v>
      </c>
      <c r="Q742" s="47">
        <f t="shared" si="71"/>
        <v>58679</v>
      </c>
      <c r="R742" s="47">
        <f t="shared" si="71"/>
        <v>0</v>
      </c>
      <c r="S742" s="47">
        <f t="shared" si="71"/>
        <v>58679</v>
      </c>
    </row>
    <row r="743" spans="2:19" x14ac:dyDescent="0.2">
      <c r="B743" s="73">
        <f t="shared" si="69"/>
        <v>41</v>
      </c>
      <c r="C743" s="4"/>
      <c r="D743" s="4"/>
      <c r="E743" s="4"/>
      <c r="F743" s="51" t="s">
        <v>200</v>
      </c>
      <c r="G743" s="4">
        <v>632</v>
      </c>
      <c r="H743" s="4" t="s">
        <v>140</v>
      </c>
      <c r="I743" s="24">
        <v>22410</v>
      </c>
      <c r="J743" s="24"/>
      <c r="K743" s="24">
        <f t="shared" si="66"/>
        <v>22410</v>
      </c>
      <c r="M743" s="24"/>
      <c r="N743" s="24"/>
      <c r="O743" s="24">
        <f t="shared" si="70"/>
        <v>0</v>
      </c>
      <c r="Q743" s="24">
        <f t="shared" si="71"/>
        <v>22410</v>
      </c>
      <c r="R743" s="24">
        <f t="shared" si="71"/>
        <v>0</v>
      </c>
      <c r="S743" s="24">
        <f t="shared" si="71"/>
        <v>22410</v>
      </c>
    </row>
    <row r="744" spans="2:19" x14ac:dyDescent="0.2">
      <c r="B744" s="73">
        <f t="shared" si="69"/>
        <v>42</v>
      </c>
      <c r="C744" s="4"/>
      <c r="D744" s="4"/>
      <c r="E744" s="4"/>
      <c r="F744" s="51" t="s">
        <v>200</v>
      </c>
      <c r="G744" s="4">
        <v>633</v>
      </c>
      <c r="H744" s="4" t="s">
        <v>133</v>
      </c>
      <c r="I744" s="24">
        <f>7288+1424</f>
        <v>8712</v>
      </c>
      <c r="J744" s="24"/>
      <c r="K744" s="24">
        <f t="shared" si="66"/>
        <v>8712</v>
      </c>
      <c r="M744" s="24"/>
      <c r="N744" s="24"/>
      <c r="O744" s="24">
        <f t="shared" si="70"/>
        <v>0</v>
      </c>
      <c r="Q744" s="24">
        <f t="shared" si="71"/>
        <v>8712</v>
      </c>
      <c r="R744" s="24">
        <f t="shared" si="71"/>
        <v>0</v>
      </c>
      <c r="S744" s="24">
        <f t="shared" si="71"/>
        <v>8712</v>
      </c>
    </row>
    <row r="745" spans="2:19" x14ac:dyDescent="0.2">
      <c r="B745" s="73">
        <f t="shared" si="69"/>
        <v>43</v>
      </c>
      <c r="C745" s="4"/>
      <c r="D745" s="4"/>
      <c r="E745" s="4"/>
      <c r="F745" s="51" t="s">
        <v>200</v>
      </c>
      <c r="G745" s="4">
        <v>633</v>
      </c>
      <c r="H745" s="4" t="s">
        <v>507</v>
      </c>
      <c r="I745" s="24">
        <f>43770-16032-5611</f>
        <v>22127</v>
      </c>
      <c r="J745" s="24"/>
      <c r="K745" s="24">
        <f t="shared" si="66"/>
        <v>22127</v>
      </c>
      <c r="M745" s="24"/>
      <c r="N745" s="24"/>
      <c r="O745" s="24">
        <f t="shared" si="70"/>
        <v>0</v>
      </c>
      <c r="Q745" s="24">
        <f t="shared" si="71"/>
        <v>22127</v>
      </c>
      <c r="R745" s="24">
        <f t="shared" si="71"/>
        <v>0</v>
      </c>
      <c r="S745" s="24">
        <f t="shared" si="71"/>
        <v>22127</v>
      </c>
    </row>
    <row r="746" spans="2:19" x14ac:dyDescent="0.2">
      <c r="B746" s="73">
        <f t="shared" si="69"/>
        <v>44</v>
      </c>
      <c r="C746" s="4"/>
      <c r="D746" s="4"/>
      <c r="E746" s="4"/>
      <c r="F746" s="51" t="s">
        <v>200</v>
      </c>
      <c r="G746" s="4">
        <v>635</v>
      </c>
      <c r="H746" s="4" t="s">
        <v>139</v>
      </c>
      <c r="I746" s="24">
        <v>2000</v>
      </c>
      <c r="J746" s="24"/>
      <c r="K746" s="24">
        <f t="shared" si="66"/>
        <v>2000</v>
      </c>
      <c r="M746" s="24"/>
      <c r="N746" s="24"/>
      <c r="O746" s="24">
        <f t="shared" si="70"/>
        <v>0</v>
      </c>
      <c r="Q746" s="24">
        <f t="shared" si="71"/>
        <v>2000</v>
      </c>
      <c r="R746" s="24">
        <f t="shared" si="71"/>
        <v>0</v>
      </c>
      <c r="S746" s="24">
        <f t="shared" si="71"/>
        <v>2000</v>
      </c>
    </row>
    <row r="747" spans="2:19" x14ac:dyDescent="0.2">
      <c r="B747" s="73">
        <f t="shared" si="69"/>
        <v>45</v>
      </c>
      <c r="C747" s="4"/>
      <c r="D747" s="4"/>
      <c r="E747" s="4"/>
      <c r="F747" s="51" t="s">
        <v>200</v>
      </c>
      <c r="G747" s="4">
        <v>637</v>
      </c>
      <c r="H747" s="4" t="s">
        <v>130</v>
      </c>
      <c r="I747" s="24">
        <v>3430</v>
      </c>
      <c r="J747" s="24"/>
      <c r="K747" s="24">
        <f t="shared" si="66"/>
        <v>3430</v>
      </c>
      <c r="M747" s="24"/>
      <c r="N747" s="24"/>
      <c r="O747" s="24">
        <f t="shared" si="70"/>
        <v>0</v>
      </c>
      <c r="Q747" s="24">
        <f t="shared" si="71"/>
        <v>3430</v>
      </c>
      <c r="R747" s="24">
        <f t="shared" si="71"/>
        <v>0</v>
      </c>
      <c r="S747" s="24">
        <f t="shared" si="71"/>
        <v>3430</v>
      </c>
    </row>
    <row r="748" spans="2:19" x14ac:dyDescent="0.2">
      <c r="B748" s="73">
        <f t="shared" si="69"/>
        <v>46</v>
      </c>
      <c r="C748" s="13"/>
      <c r="D748" s="13"/>
      <c r="E748" s="13"/>
      <c r="F748" s="50" t="s">
        <v>200</v>
      </c>
      <c r="G748" s="13">
        <v>640</v>
      </c>
      <c r="H748" s="13" t="s">
        <v>136</v>
      </c>
      <c r="I748" s="47">
        <v>3000</v>
      </c>
      <c r="J748" s="47"/>
      <c r="K748" s="47">
        <f t="shared" si="66"/>
        <v>3000</v>
      </c>
      <c r="M748" s="47"/>
      <c r="N748" s="47"/>
      <c r="O748" s="47">
        <f t="shared" si="70"/>
        <v>0</v>
      </c>
      <c r="Q748" s="47">
        <f t="shared" si="71"/>
        <v>3000</v>
      </c>
      <c r="R748" s="47">
        <f t="shared" si="71"/>
        <v>0</v>
      </c>
      <c r="S748" s="47">
        <f t="shared" si="71"/>
        <v>3000</v>
      </c>
    </row>
    <row r="749" spans="2:19" x14ac:dyDescent="0.2">
      <c r="B749" s="73">
        <f t="shared" si="69"/>
        <v>47</v>
      </c>
      <c r="C749" s="13"/>
      <c r="D749" s="13"/>
      <c r="E749" s="13"/>
      <c r="F749" s="50" t="s">
        <v>200</v>
      </c>
      <c r="G749" s="13">
        <v>710</v>
      </c>
      <c r="H749" s="13" t="s">
        <v>185</v>
      </c>
      <c r="I749" s="47">
        <f>I752</f>
        <v>0</v>
      </c>
      <c r="J749" s="47">
        <f>J752</f>
        <v>0</v>
      </c>
      <c r="K749" s="47">
        <f t="shared" si="66"/>
        <v>0</v>
      </c>
      <c r="M749" s="47">
        <f>M752</f>
        <v>162976</v>
      </c>
      <c r="N749" s="47">
        <f>N752</f>
        <v>0</v>
      </c>
      <c r="O749" s="47">
        <f t="shared" si="70"/>
        <v>162976</v>
      </c>
      <c r="Q749" s="47">
        <f t="shared" si="71"/>
        <v>162976</v>
      </c>
      <c r="R749" s="47">
        <f t="shared" si="71"/>
        <v>0</v>
      </c>
      <c r="S749" s="47">
        <f t="shared" si="71"/>
        <v>162976</v>
      </c>
    </row>
    <row r="750" spans="2:19" x14ac:dyDescent="0.2">
      <c r="B750" s="73"/>
      <c r="C750" s="13"/>
      <c r="D750" s="13"/>
      <c r="E750" s="13"/>
      <c r="F750" s="83" t="s">
        <v>200</v>
      </c>
      <c r="G750" s="84">
        <v>716</v>
      </c>
      <c r="H750" s="84" t="s">
        <v>0</v>
      </c>
      <c r="I750" s="47"/>
      <c r="J750" s="47"/>
      <c r="K750" s="47"/>
      <c r="M750" s="47">
        <f>M751</f>
        <v>10800</v>
      </c>
      <c r="N750" s="47"/>
      <c r="O750" s="47">
        <f t="shared" si="70"/>
        <v>10800</v>
      </c>
      <c r="Q750" s="47"/>
      <c r="R750" s="47"/>
      <c r="S750" s="47"/>
    </row>
    <row r="751" spans="2:19" x14ac:dyDescent="0.2">
      <c r="B751" s="73"/>
      <c r="C751" s="13"/>
      <c r="D751" s="13"/>
      <c r="E751" s="13"/>
      <c r="F751" s="50"/>
      <c r="G751" s="13"/>
      <c r="H751" s="58" t="s">
        <v>530</v>
      </c>
      <c r="I751" s="47"/>
      <c r="J751" s="47"/>
      <c r="K751" s="47"/>
      <c r="M751" s="56">
        <v>10800</v>
      </c>
      <c r="N751" s="47"/>
      <c r="O751" s="56">
        <f t="shared" si="70"/>
        <v>10800</v>
      </c>
      <c r="Q751" s="47"/>
      <c r="R751" s="47"/>
      <c r="S751" s="47"/>
    </row>
    <row r="752" spans="2:19" x14ac:dyDescent="0.2">
      <c r="B752" s="73">
        <f>B749+1</f>
        <v>48</v>
      </c>
      <c r="C752" s="13"/>
      <c r="D752" s="13"/>
      <c r="E752" s="13"/>
      <c r="F752" s="83" t="s">
        <v>200</v>
      </c>
      <c r="G752" s="84">
        <v>717</v>
      </c>
      <c r="H752" s="84" t="s">
        <v>195</v>
      </c>
      <c r="I752" s="85"/>
      <c r="J752" s="85"/>
      <c r="K752" s="85">
        <f t="shared" si="66"/>
        <v>0</v>
      </c>
      <c r="M752" s="85">
        <f>SUM(M753:M753)</f>
        <v>162976</v>
      </c>
      <c r="N752" s="85">
        <f>SUM(N753:N753)</f>
        <v>0</v>
      </c>
      <c r="O752" s="85">
        <f t="shared" si="70"/>
        <v>162976</v>
      </c>
      <c r="Q752" s="85">
        <f t="shared" si="71"/>
        <v>162976</v>
      </c>
      <c r="R752" s="85">
        <f t="shared" si="71"/>
        <v>0</v>
      </c>
      <c r="S752" s="85">
        <f t="shared" si="71"/>
        <v>162976</v>
      </c>
    </row>
    <row r="753" spans="2:19" x14ac:dyDescent="0.2">
      <c r="B753" s="73">
        <f t="shared" si="69"/>
        <v>49</v>
      </c>
      <c r="C753" s="13"/>
      <c r="D753" s="13"/>
      <c r="E753" s="13"/>
      <c r="F753" s="62"/>
      <c r="G753" s="58"/>
      <c r="H753" s="58" t="s">
        <v>444</v>
      </c>
      <c r="I753" s="56"/>
      <c r="J753" s="56"/>
      <c r="K753" s="56">
        <f t="shared" si="66"/>
        <v>0</v>
      </c>
      <c r="M753" s="56">
        <f>162976</f>
        <v>162976</v>
      </c>
      <c r="N753" s="56"/>
      <c r="O753" s="56">
        <f t="shared" si="70"/>
        <v>162976</v>
      </c>
      <c r="Q753" s="56">
        <f t="shared" si="71"/>
        <v>162976</v>
      </c>
      <c r="R753" s="56">
        <f t="shared" si="71"/>
        <v>0</v>
      </c>
      <c r="S753" s="56">
        <f t="shared" si="71"/>
        <v>162976</v>
      </c>
    </row>
    <row r="754" spans="2:19" x14ac:dyDescent="0.2">
      <c r="B754" s="73">
        <f t="shared" si="69"/>
        <v>50</v>
      </c>
      <c r="C754" s="12"/>
      <c r="D754" s="12"/>
      <c r="E754" s="12" t="s">
        <v>89</v>
      </c>
      <c r="F754" s="49"/>
      <c r="G754" s="12"/>
      <c r="H754" s="12" t="s">
        <v>64</v>
      </c>
      <c r="I754" s="46">
        <f>I757+I756+I755</f>
        <v>129580</v>
      </c>
      <c r="J754" s="46">
        <f>J757+J756+J755</f>
        <v>0</v>
      </c>
      <c r="K754" s="46">
        <f t="shared" si="66"/>
        <v>129580</v>
      </c>
      <c r="M754" s="46">
        <f>M757+M756+M755</f>
        <v>0</v>
      </c>
      <c r="N754" s="46">
        <f>N757+N756+N755</f>
        <v>0</v>
      </c>
      <c r="O754" s="46">
        <f t="shared" si="70"/>
        <v>0</v>
      </c>
      <c r="Q754" s="46">
        <f t="shared" si="71"/>
        <v>129580</v>
      </c>
      <c r="R754" s="46">
        <f t="shared" si="71"/>
        <v>0</v>
      </c>
      <c r="S754" s="46">
        <f t="shared" si="71"/>
        <v>129580</v>
      </c>
    </row>
    <row r="755" spans="2:19" x14ac:dyDescent="0.2">
      <c r="B755" s="73">
        <f t="shared" si="69"/>
        <v>51</v>
      </c>
      <c r="C755" s="13"/>
      <c r="D755" s="13"/>
      <c r="E755" s="13"/>
      <c r="F755" s="50" t="s">
        <v>200</v>
      </c>
      <c r="G755" s="13">
        <v>610</v>
      </c>
      <c r="H755" s="13" t="s">
        <v>137</v>
      </c>
      <c r="I755" s="47">
        <v>74290</v>
      </c>
      <c r="J755" s="47"/>
      <c r="K755" s="47">
        <f t="shared" si="66"/>
        <v>74290</v>
      </c>
      <c r="M755" s="47"/>
      <c r="N755" s="47"/>
      <c r="O755" s="47">
        <f t="shared" si="70"/>
        <v>0</v>
      </c>
      <c r="Q755" s="47">
        <f t="shared" si="71"/>
        <v>74290</v>
      </c>
      <c r="R755" s="47">
        <f t="shared" si="71"/>
        <v>0</v>
      </c>
      <c r="S755" s="47">
        <f t="shared" si="71"/>
        <v>74290</v>
      </c>
    </row>
    <row r="756" spans="2:19" x14ac:dyDescent="0.2">
      <c r="B756" s="73">
        <f t="shared" si="69"/>
        <v>52</v>
      </c>
      <c r="C756" s="13"/>
      <c r="D756" s="13"/>
      <c r="E756" s="13"/>
      <c r="F756" s="50" t="s">
        <v>200</v>
      </c>
      <c r="G756" s="13">
        <v>620</v>
      </c>
      <c r="H756" s="13" t="s">
        <v>132</v>
      </c>
      <c r="I756" s="47">
        <v>27587</v>
      </c>
      <c r="J756" s="47"/>
      <c r="K756" s="47">
        <f t="shared" si="66"/>
        <v>27587</v>
      </c>
      <c r="M756" s="47"/>
      <c r="N756" s="47"/>
      <c r="O756" s="47">
        <f t="shared" si="70"/>
        <v>0</v>
      </c>
      <c r="Q756" s="47">
        <f t="shared" si="71"/>
        <v>27587</v>
      </c>
      <c r="R756" s="47">
        <f t="shared" si="71"/>
        <v>0</v>
      </c>
      <c r="S756" s="47">
        <f t="shared" si="71"/>
        <v>27587</v>
      </c>
    </row>
    <row r="757" spans="2:19" x14ac:dyDescent="0.2">
      <c r="B757" s="73">
        <f t="shared" si="69"/>
        <v>53</v>
      </c>
      <c r="C757" s="13"/>
      <c r="D757" s="13"/>
      <c r="E757" s="13"/>
      <c r="F757" s="50" t="s">
        <v>200</v>
      </c>
      <c r="G757" s="13">
        <v>630</v>
      </c>
      <c r="H757" s="13" t="s">
        <v>129</v>
      </c>
      <c r="I757" s="47">
        <f>I761+I760+I759+I758</f>
        <v>27703</v>
      </c>
      <c r="J757" s="47">
        <f>J761+J760+J759+J758</f>
        <v>0</v>
      </c>
      <c r="K757" s="47">
        <f t="shared" si="66"/>
        <v>27703</v>
      </c>
      <c r="M757" s="47">
        <v>0</v>
      </c>
      <c r="N757" s="47"/>
      <c r="O757" s="47">
        <f t="shared" si="70"/>
        <v>0</v>
      </c>
      <c r="Q757" s="47">
        <f t="shared" si="71"/>
        <v>27703</v>
      </c>
      <c r="R757" s="47">
        <f t="shared" si="71"/>
        <v>0</v>
      </c>
      <c r="S757" s="47">
        <f t="shared" si="71"/>
        <v>27703</v>
      </c>
    </row>
    <row r="758" spans="2:19" x14ac:dyDescent="0.2">
      <c r="B758" s="73">
        <f t="shared" si="69"/>
        <v>54</v>
      </c>
      <c r="C758" s="4"/>
      <c r="D758" s="4"/>
      <c r="E758" s="4"/>
      <c r="F758" s="51" t="s">
        <v>200</v>
      </c>
      <c r="G758" s="4">
        <v>632</v>
      </c>
      <c r="H758" s="4" t="s">
        <v>140</v>
      </c>
      <c r="I758" s="24">
        <v>18530</v>
      </c>
      <c r="J758" s="24"/>
      <c r="K758" s="24">
        <f t="shared" si="66"/>
        <v>18530</v>
      </c>
      <c r="M758" s="24"/>
      <c r="N758" s="24"/>
      <c r="O758" s="24">
        <f t="shared" si="70"/>
        <v>0</v>
      </c>
      <c r="Q758" s="24">
        <f t="shared" si="71"/>
        <v>18530</v>
      </c>
      <c r="R758" s="24">
        <f t="shared" si="71"/>
        <v>0</v>
      </c>
      <c r="S758" s="24">
        <f t="shared" si="71"/>
        <v>18530</v>
      </c>
    </row>
    <row r="759" spans="2:19" x14ac:dyDescent="0.2">
      <c r="B759" s="73">
        <f t="shared" si="69"/>
        <v>55</v>
      </c>
      <c r="C759" s="4"/>
      <c r="D759" s="4"/>
      <c r="E759" s="4"/>
      <c r="F759" s="51" t="s">
        <v>200</v>
      </c>
      <c r="G759" s="4">
        <v>633</v>
      </c>
      <c r="H759" s="4" t="s">
        <v>133</v>
      </c>
      <c r="I759" s="24">
        <f>5541+1152</f>
        <v>6693</v>
      </c>
      <c r="J759" s="24"/>
      <c r="K759" s="24">
        <f t="shared" si="66"/>
        <v>6693</v>
      </c>
      <c r="M759" s="24"/>
      <c r="N759" s="24"/>
      <c r="O759" s="24">
        <f t="shared" si="70"/>
        <v>0</v>
      </c>
      <c r="Q759" s="24">
        <f t="shared" si="71"/>
        <v>6693</v>
      </c>
      <c r="R759" s="24">
        <f t="shared" si="71"/>
        <v>0</v>
      </c>
      <c r="S759" s="24">
        <f t="shared" si="71"/>
        <v>6693</v>
      </c>
    </row>
    <row r="760" spans="2:19" x14ac:dyDescent="0.2">
      <c r="B760" s="73">
        <f t="shared" si="69"/>
        <v>56</v>
      </c>
      <c r="C760" s="4"/>
      <c r="D760" s="4"/>
      <c r="E760" s="4"/>
      <c r="F760" s="51" t="s">
        <v>200</v>
      </c>
      <c r="G760" s="4">
        <v>635</v>
      </c>
      <c r="H760" s="4" t="s">
        <v>139</v>
      </c>
      <c r="I760" s="24">
        <v>150</v>
      </c>
      <c r="J760" s="24"/>
      <c r="K760" s="24">
        <f t="shared" si="66"/>
        <v>150</v>
      </c>
      <c r="M760" s="24"/>
      <c r="N760" s="24"/>
      <c r="O760" s="24">
        <f t="shared" si="70"/>
        <v>0</v>
      </c>
      <c r="Q760" s="24">
        <f t="shared" si="71"/>
        <v>150</v>
      </c>
      <c r="R760" s="24">
        <f t="shared" si="71"/>
        <v>0</v>
      </c>
      <c r="S760" s="24">
        <f t="shared" si="71"/>
        <v>150</v>
      </c>
    </row>
    <row r="761" spans="2:19" x14ac:dyDescent="0.2">
      <c r="B761" s="73">
        <f t="shared" si="69"/>
        <v>57</v>
      </c>
      <c r="C761" s="4"/>
      <c r="D761" s="4"/>
      <c r="E761" s="4"/>
      <c r="F761" s="51" t="s">
        <v>200</v>
      </c>
      <c r="G761" s="4">
        <v>637</v>
      </c>
      <c r="H761" s="4" t="s">
        <v>130</v>
      </c>
      <c r="I761" s="24">
        <v>2330</v>
      </c>
      <c r="J761" s="24"/>
      <c r="K761" s="24">
        <f t="shared" si="66"/>
        <v>2330</v>
      </c>
      <c r="M761" s="24"/>
      <c r="N761" s="24"/>
      <c r="O761" s="24">
        <f t="shared" si="70"/>
        <v>0</v>
      </c>
      <c r="Q761" s="24">
        <f t="shared" si="71"/>
        <v>2330</v>
      </c>
      <c r="R761" s="24">
        <f t="shared" si="71"/>
        <v>0</v>
      </c>
      <c r="S761" s="24">
        <f t="shared" si="71"/>
        <v>2330</v>
      </c>
    </row>
    <row r="762" spans="2:19" x14ac:dyDescent="0.2">
      <c r="B762" s="73">
        <f t="shared" si="69"/>
        <v>58</v>
      </c>
      <c r="C762" s="12"/>
      <c r="D762" s="12"/>
      <c r="E762" s="12" t="s">
        <v>99</v>
      </c>
      <c r="F762" s="49"/>
      <c r="G762" s="12"/>
      <c r="H762" s="12" t="s">
        <v>100</v>
      </c>
      <c r="I762" s="46">
        <f>I770+I765+I764+I763</f>
        <v>174749</v>
      </c>
      <c r="J762" s="46">
        <f>J770+J765+J764+J763</f>
        <v>0</v>
      </c>
      <c r="K762" s="46">
        <f t="shared" si="66"/>
        <v>174749</v>
      </c>
      <c r="M762" s="46">
        <f>M770+M765+M764+M763</f>
        <v>0</v>
      </c>
      <c r="N762" s="46">
        <f>N770+N765+N764+N763</f>
        <v>0</v>
      </c>
      <c r="O762" s="46">
        <f t="shared" si="70"/>
        <v>0</v>
      </c>
      <c r="Q762" s="46">
        <f t="shared" si="71"/>
        <v>174749</v>
      </c>
      <c r="R762" s="46">
        <f t="shared" si="71"/>
        <v>0</v>
      </c>
      <c r="S762" s="46">
        <f t="shared" si="71"/>
        <v>174749</v>
      </c>
    </row>
    <row r="763" spans="2:19" x14ac:dyDescent="0.2">
      <c r="B763" s="73">
        <f t="shared" si="69"/>
        <v>59</v>
      </c>
      <c r="C763" s="13"/>
      <c r="D763" s="13"/>
      <c r="E763" s="13"/>
      <c r="F763" s="50" t="s">
        <v>200</v>
      </c>
      <c r="G763" s="13">
        <v>610</v>
      </c>
      <c r="H763" s="13" t="s">
        <v>137</v>
      </c>
      <c r="I763" s="47">
        <v>89455</v>
      </c>
      <c r="J763" s="47"/>
      <c r="K763" s="47">
        <f t="shared" si="66"/>
        <v>89455</v>
      </c>
      <c r="M763" s="47"/>
      <c r="N763" s="47"/>
      <c r="O763" s="47">
        <f t="shared" si="70"/>
        <v>0</v>
      </c>
      <c r="Q763" s="47">
        <f t="shared" si="71"/>
        <v>89455</v>
      </c>
      <c r="R763" s="47">
        <f t="shared" si="71"/>
        <v>0</v>
      </c>
      <c r="S763" s="47">
        <f t="shared" si="71"/>
        <v>89455</v>
      </c>
    </row>
    <row r="764" spans="2:19" x14ac:dyDescent="0.2">
      <c r="B764" s="73">
        <f t="shared" si="69"/>
        <v>60</v>
      </c>
      <c r="C764" s="13"/>
      <c r="D764" s="13"/>
      <c r="E764" s="13"/>
      <c r="F764" s="50" t="s">
        <v>200</v>
      </c>
      <c r="G764" s="13">
        <v>620</v>
      </c>
      <c r="H764" s="13" t="s">
        <v>132</v>
      </c>
      <c r="I764" s="47">
        <v>33221</v>
      </c>
      <c r="J764" s="47"/>
      <c r="K764" s="47">
        <f t="shared" si="66"/>
        <v>33221</v>
      </c>
      <c r="M764" s="47"/>
      <c r="N764" s="47"/>
      <c r="O764" s="47">
        <f t="shared" si="70"/>
        <v>0</v>
      </c>
      <c r="Q764" s="47">
        <f t="shared" si="71"/>
        <v>33221</v>
      </c>
      <c r="R764" s="47">
        <f t="shared" si="71"/>
        <v>0</v>
      </c>
      <c r="S764" s="47">
        <f t="shared" si="71"/>
        <v>33221</v>
      </c>
    </row>
    <row r="765" spans="2:19" x14ac:dyDescent="0.2">
      <c r="B765" s="73">
        <f t="shared" si="69"/>
        <v>61</v>
      </c>
      <c r="C765" s="13"/>
      <c r="D765" s="13"/>
      <c r="E765" s="13"/>
      <c r="F765" s="50" t="s">
        <v>200</v>
      </c>
      <c r="G765" s="13">
        <v>630</v>
      </c>
      <c r="H765" s="13" t="s">
        <v>129</v>
      </c>
      <c r="I765" s="47">
        <f>I769+I768+I767+I766</f>
        <v>50613</v>
      </c>
      <c r="J765" s="47">
        <f>J769+J768+J767+J766</f>
        <v>0</v>
      </c>
      <c r="K765" s="47">
        <f t="shared" si="66"/>
        <v>50613</v>
      </c>
      <c r="M765" s="47">
        <f>M769+M768+M767+M766</f>
        <v>0</v>
      </c>
      <c r="N765" s="47">
        <f>N769+N768+N767+N766</f>
        <v>0</v>
      </c>
      <c r="O765" s="47">
        <f t="shared" si="70"/>
        <v>0</v>
      </c>
      <c r="Q765" s="47">
        <f t="shared" si="71"/>
        <v>50613</v>
      </c>
      <c r="R765" s="47">
        <f t="shared" si="71"/>
        <v>0</v>
      </c>
      <c r="S765" s="47">
        <f t="shared" si="71"/>
        <v>50613</v>
      </c>
    </row>
    <row r="766" spans="2:19" x14ac:dyDescent="0.2">
      <c r="B766" s="73">
        <f t="shared" si="69"/>
        <v>62</v>
      </c>
      <c r="C766" s="4"/>
      <c r="D766" s="4"/>
      <c r="E766" s="4"/>
      <c r="F766" s="51" t="s">
        <v>200</v>
      </c>
      <c r="G766" s="4">
        <v>632</v>
      </c>
      <c r="H766" s="4" t="s">
        <v>140</v>
      </c>
      <c r="I766" s="24">
        <v>37410</v>
      </c>
      <c r="J766" s="24"/>
      <c r="K766" s="24">
        <f t="shared" si="66"/>
        <v>37410</v>
      </c>
      <c r="M766" s="24"/>
      <c r="N766" s="24"/>
      <c r="O766" s="24">
        <f t="shared" si="70"/>
        <v>0</v>
      </c>
      <c r="Q766" s="24">
        <f t="shared" si="71"/>
        <v>37410</v>
      </c>
      <c r="R766" s="24">
        <f t="shared" si="71"/>
        <v>0</v>
      </c>
      <c r="S766" s="24">
        <f t="shared" si="71"/>
        <v>37410</v>
      </c>
    </row>
    <row r="767" spans="2:19" x14ac:dyDescent="0.2">
      <c r="B767" s="73">
        <f t="shared" si="69"/>
        <v>63</v>
      </c>
      <c r="C767" s="4"/>
      <c r="D767" s="4"/>
      <c r="E767" s="4"/>
      <c r="F767" s="51" t="s">
        <v>200</v>
      </c>
      <c r="G767" s="4">
        <v>633</v>
      </c>
      <c r="H767" s="4" t="s">
        <v>133</v>
      </c>
      <c r="I767" s="24">
        <f>5943+1520</f>
        <v>7463</v>
      </c>
      <c r="J767" s="24"/>
      <c r="K767" s="24">
        <f t="shared" si="66"/>
        <v>7463</v>
      </c>
      <c r="M767" s="24"/>
      <c r="N767" s="24"/>
      <c r="O767" s="24">
        <f t="shared" si="70"/>
        <v>0</v>
      </c>
      <c r="Q767" s="24">
        <f t="shared" si="71"/>
        <v>7463</v>
      </c>
      <c r="R767" s="24">
        <f t="shared" si="71"/>
        <v>0</v>
      </c>
      <c r="S767" s="24">
        <f t="shared" si="71"/>
        <v>7463</v>
      </c>
    </row>
    <row r="768" spans="2:19" x14ac:dyDescent="0.2">
      <c r="B768" s="73">
        <f t="shared" si="69"/>
        <v>64</v>
      </c>
      <c r="C768" s="4"/>
      <c r="D768" s="4"/>
      <c r="E768" s="4"/>
      <c r="F768" s="51" t="s">
        <v>200</v>
      </c>
      <c r="G768" s="4">
        <v>635</v>
      </c>
      <c r="H768" s="4" t="s">
        <v>139</v>
      </c>
      <c r="I768" s="24">
        <v>2450</v>
      </c>
      <c r="J768" s="24"/>
      <c r="K768" s="24">
        <f t="shared" si="66"/>
        <v>2450</v>
      </c>
      <c r="M768" s="24"/>
      <c r="N768" s="24"/>
      <c r="O768" s="24">
        <f t="shared" si="70"/>
        <v>0</v>
      </c>
      <c r="Q768" s="24">
        <f t="shared" si="71"/>
        <v>2450</v>
      </c>
      <c r="R768" s="24">
        <f t="shared" si="71"/>
        <v>0</v>
      </c>
      <c r="S768" s="24">
        <f t="shared" si="71"/>
        <v>2450</v>
      </c>
    </row>
    <row r="769" spans="2:19" x14ac:dyDescent="0.2">
      <c r="B769" s="73">
        <f t="shared" si="69"/>
        <v>65</v>
      </c>
      <c r="C769" s="4"/>
      <c r="D769" s="4"/>
      <c r="E769" s="4"/>
      <c r="F769" s="51" t="s">
        <v>200</v>
      </c>
      <c r="G769" s="4">
        <v>637</v>
      </c>
      <c r="H769" s="4" t="s">
        <v>130</v>
      </c>
      <c r="I769" s="24">
        <v>3290</v>
      </c>
      <c r="J769" s="24"/>
      <c r="K769" s="24">
        <f t="shared" ref="K769:K832" si="72">I769+J769</f>
        <v>3290</v>
      </c>
      <c r="M769" s="24"/>
      <c r="N769" s="24"/>
      <c r="O769" s="24">
        <f t="shared" si="70"/>
        <v>0</v>
      </c>
      <c r="Q769" s="24">
        <f t="shared" si="71"/>
        <v>3290</v>
      </c>
      <c r="R769" s="24">
        <f t="shared" si="71"/>
        <v>0</v>
      </c>
      <c r="S769" s="24">
        <f t="shared" si="71"/>
        <v>3290</v>
      </c>
    </row>
    <row r="770" spans="2:19" x14ac:dyDescent="0.2">
      <c r="B770" s="73">
        <f t="shared" ref="B770:B833" si="73">B769+1</f>
        <v>66</v>
      </c>
      <c r="C770" s="13"/>
      <c r="D770" s="13"/>
      <c r="E770" s="13"/>
      <c r="F770" s="50" t="s">
        <v>200</v>
      </c>
      <c r="G770" s="13">
        <v>640</v>
      </c>
      <c r="H770" s="13" t="s">
        <v>136</v>
      </c>
      <c r="I770" s="47">
        <v>1460</v>
      </c>
      <c r="J770" s="47"/>
      <c r="K770" s="47">
        <f t="shared" si="72"/>
        <v>1460</v>
      </c>
      <c r="M770" s="47"/>
      <c r="N770" s="47"/>
      <c r="O770" s="47">
        <f t="shared" si="70"/>
        <v>0</v>
      </c>
      <c r="Q770" s="47">
        <f t="shared" si="71"/>
        <v>1460</v>
      </c>
      <c r="R770" s="47">
        <f t="shared" si="71"/>
        <v>0</v>
      </c>
      <c r="S770" s="47">
        <f t="shared" si="71"/>
        <v>1460</v>
      </c>
    </row>
    <row r="771" spans="2:19" x14ac:dyDescent="0.2">
      <c r="B771" s="73">
        <f t="shared" si="73"/>
        <v>67</v>
      </c>
      <c r="C771" s="12"/>
      <c r="D771" s="12"/>
      <c r="E771" s="12" t="s">
        <v>102</v>
      </c>
      <c r="F771" s="49"/>
      <c r="G771" s="12"/>
      <c r="H771" s="12" t="s">
        <v>103</v>
      </c>
      <c r="I771" s="46">
        <f>I779+I774+I773+I772</f>
        <v>167203</v>
      </c>
      <c r="J771" s="46">
        <f>J779+J774+J773+J772</f>
        <v>0</v>
      </c>
      <c r="K771" s="46">
        <f t="shared" si="72"/>
        <v>167203</v>
      </c>
      <c r="M771" s="46">
        <f>M779+M774+M773+M772</f>
        <v>0</v>
      </c>
      <c r="N771" s="46">
        <f>N779+N774+N773+N772</f>
        <v>0</v>
      </c>
      <c r="O771" s="46">
        <f t="shared" si="70"/>
        <v>0</v>
      </c>
      <c r="Q771" s="46">
        <f t="shared" si="71"/>
        <v>167203</v>
      </c>
      <c r="R771" s="46">
        <f t="shared" si="71"/>
        <v>0</v>
      </c>
      <c r="S771" s="46">
        <f t="shared" si="71"/>
        <v>167203</v>
      </c>
    </row>
    <row r="772" spans="2:19" x14ac:dyDescent="0.2">
      <c r="B772" s="73">
        <f t="shared" si="73"/>
        <v>68</v>
      </c>
      <c r="C772" s="13"/>
      <c r="D772" s="13"/>
      <c r="E772" s="13"/>
      <c r="F772" s="50" t="s">
        <v>200</v>
      </c>
      <c r="G772" s="13">
        <v>610</v>
      </c>
      <c r="H772" s="13" t="s">
        <v>137</v>
      </c>
      <c r="I772" s="47">
        <v>90396</v>
      </c>
      <c r="J772" s="47"/>
      <c r="K772" s="47">
        <f t="shared" si="72"/>
        <v>90396</v>
      </c>
      <c r="M772" s="47"/>
      <c r="N772" s="47"/>
      <c r="O772" s="47">
        <f t="shared" si="70"/>
        <v>0</v>
      </c>
      <c r="Q772" s="47">
        <f t="shared" si="71"/>
        <v>90396</v>
      </c>
      <c r="R772" s="47">
        <f t="shared" si="71"/>
        <v>0</v>
      </c>
      <c r="S772" s="47">
        <f t="shared" si="71"/>
        <v>90396</v>
      </c>
    </row>
    <row r="773" spans="2:19" x14ac:dyDescent="0.2">
      <c r="B773" s="73">
        <f t="shared" si="73"/>
        <v>69</v>
      </c>
      <c r="C773" s="13"/>
      <c r="D773" s="13"/>
      <c r="E773" s="13"/>
      <c r="F773" s="50" t="s">
        <v>200</v>
      </c>
      <c r="G773" s="13">
        <v>620</v>
      </c>
      <c r="H773" s="13" t="s">
        <v>132</v>
      </c>
      <c r="I773" s="47">
        <v>34433</v>
      </c>
      <c r="J773" s="47"/>
      <c r="K773" s="47">
        <f t="shared" si="72"/>
        <v>34433</v>
      </c>
      <c r="M773" s="47"/>
      <c r="N773" s="47"/>
      <c r="O773" s="47">
        <f t="shared" si="70"/>
        <v>0</v>
      </c>
      <c r="Q773" s="47">
        <f t="shared" si="71"/>
        <v>34433</v>
      </c>
      <c r="R773" s="47">
        <f t="shared" si="71"/>
        <v>0</v>
      </c>
      <c r="S773" s="47">
        <f t="shared" si="71"/>
        <v>34433</v>
      </c>
    </row>
    <row r="774" spans="2:19" x14ac:dyDescent="0.2">
      <c r="B774" s="73">
        <f t="shared" si="73"/>
        <v>70</v>
      </c>
      <c r="C774" s="13"/>
      <c r="D774" s="13"/>
      <c r="E774" s="13"/>
      <c r="F774" s="50" t="s">
        <v>200</v>
      </c>
      <c r="G774" s="13">
        <v>630</v>
      </c>
      <c r="H774" s="13" t="s">
        <v>129</v>
      </c>
      <c r="I774" s="47">
        <f>I778+I777+I776+I775</f>
        <v>39994</v>
      </c>
      <c r="J774" s="47">
        <f>J778+J777+J776+J775</f>
        <v>0</v>
      </c>
      <c r="K774" s="47">
        <f t="shared" si="72"/>
        <v>39994</v>
      </c>
      <c r="M774" s="47">
        <v>0</v>
      </c>
      <c r="N774" s="47"/>
      <c r="O774" s="47">
        <f t="shared" si="70"/>
        <v>0</v>
      </c>
      <c r="Q774" s="47">
        <f t="shared" si="71"/>
        <v>39994</v>
      </c>
      <c r="R774" s="47">
        <f t="shared" si="71"/>
        <v>0</v>
      </c>
      <c r="S774" s="47">
        <f t="shared" si="71"/>
        <v>39994</v>
      </c>
    </row>
    <row r="775" spans="2:19" x14ac:dyDescent="0.2">
      <c r="B775" s="73">
        <f t="shared" si="73"/>
        <v>71</v>
      </c>
      <c r="C775" s="4"/>
      <c r="D775" s="4"/>
      <c r="E775" s="4"/>
      <c r="F775" s="51" t="s">
        <v>200</v>
      </c>
      <c r="G775" s="4">
        <v>632</v>
      </c>
      <c r="H775" s="4" t="s">
        <v>140</v>
      </c>
      <c r="I775" s="24">
        <v>26980</v>
      </c>
      <c r="J775" s="24"/>
      <c r="K775" s="24">
        <f t="shared" si="72"/>
        <v>26980</v>
      </c>
      <c r="M775" s="24"/>
      <c r="N775" s="24"/>
      <c r="O775" s="24">
        <f t="shared" si="70"/>
        <v>0</v>
      </c>
      <c r="Q775" s="24">
        <f t="shared" si="71"/>
        <v>26980</v>
      </c>
      <c r="R775" s="24">
        <f t="shared" si="71"/>
        <v>0</v>
      </c>
      <c r="S775" s="24">
        <f t="shared" si="71"/>
        <v>26980</v>
      </c>
    </row>
    <row r="776" spans="2:19" x14ac:dyDescent="0.2">
      <c r="B776" s="73">
        <f t="shared" si="73"/>
        <v>72</v>
      </c>
      <c r="C776" s="4"/>
      <c r="D776" s="4"/>
      <c r="E776" s="4"/>
      <c r="F776" s="51" t="s">
        <v>200</v>
      </c>
      <c r="G776" s="4">
        <v>633</v>
      </c>
      <c r="H776" s="4" t="s">
        <v>133</v>
      </c>
      <c r="I776" s="24">
        <f>7350+1424</f>
        <v>8774</v>
      </c>
      <c r="J776" s="24"/>
      <c r="K776" s="24">
        <f t="shared" si="72"/>
        <v>8774</v>
      </c>
      <c r="M776" s="24"/>
      <c r="N776" s="24"/>
      <c r="O776" s="24">
        <f t="shared" si="70"/>
        <v>0</v>
      </c>
      <c r="Q776" s="24">
        <f t="shared" si="71"/>
        <v>8774</v>
      </c>
      <c r="R776" s="24">
        <f t="shared" si="71"/>
        <v>0</v>
      </c>
      <c r="S776" s="24">
        <f t="shared" si="71"/>
        <v>8774</v>
      </c>
    </row>
    <row r="777" spans="2:19" x14ac:dyDescent="0.2">
      <c r="B777" s="73">
        <f t="shared" si="73"/>
        <v>73</v>
      </c>
      <c r="C777" s="4"/>
      <c r="D777" s="4"/>
      <c r="E777" s="4"/>
      <c r="F777" s="51" t="s">
        <v>200</v>
      </c>
      <c r="G777" s="4">
        <v>635</v>
      </c>
      <c r="H777" s="4" t="s">
        <v>139</v>
      </c>
      <c r="I777" s="24">
        <v>1100</v>
      </c>
      <c r="J777" s="24"/>
      <c r="K777" s="24">
        <f t="shared" si="72"/>
        <v>1100</v>
      </c>
      <c r="M777" s="24"/>
      <c r="N777" s="24"/>
      <c r="O777" s="24">
        <f t="shared" si="70"/>
        <v>0</v>
      </c>
      <c r="Q777" s="24">
        <f t="shared" si="71"/>
        <v>1100</v>
      </c>
      <c r="R777" s="24">
        <f t="shared" si="71"/>
        <v>0</v>
      </c>
      <c r="S777" s="24">
        <f t="shared" si="71"/>
        <v>1100</v>
      </c>
    </row>
    <row r="778" spans="2:19" x14ac:dyDescent="0.2">
      <c r="B778" s="73">
        <f t="shared" si="73"/>
        <v>74</v>
      </c>
      <c r="C778" s="4"/>
      <c r="D778" s="4"/>
      <c r="E778" s="4"/>
      <c r="F778" s="51" t="s">
        <v>200</v>
      </c>
      <c r="G778" s="4">
        <v>637</v>
      </c>
      <c r="H778" s="4" t="s">
        <v>130</v>
      </c>
      <c r="I778" s="24">
        <v>3140</v>
      </c>
      <c r="J778" s="24"/>
      <c r="K778" s="24">
        <f t="shared" si="72"/>
        <v>3140</v>
      </c>
      <c r="M778" s="24"/>
      <c r="N778" s="24"/>
      <c r="O778" s="24">
        <f t="shared" si="70"/>
        <v>0</v>
      </c>
      <c r="Q778" s="24">
        <f t="shared" si="71"/>
        <v>3140</v>
      </c>
      <c r="R778" s="24">
        <f t="shared" si="71"/>
        <v>0</v>
      </c>
      <c r="S778" s="24">
        <f t="shared" si="71"/>
        <v>3140</v>
      </c>
    </row>
    <row r="779" spans="2:19" x14ac:dyDescent="0.2">
      <c r="B779" s="73">
        <f t="shared" si="73"/>
        <v>75</v>
      </c>
      <c r="C779" s="13"/>
      <c r="D779" s="13"/>
      <c r="E779" s="13"/>
      <c r="F779" s="50" t="s">
        <v>200</v>
      </c>
      <c r="G779" s="13">
        <v>640</v>
      </c>
      <c r="H779" s="13" t="s">
        <v>136</v>
      </c>
      <c r="I779" s="47">
        <v>2380</v>
      </c>
      <c r="J779" s="47"/>
      <c r="K779" s="47">
        <f t="shared" si="72"/>
        <v>2380</v>
      </c>
      <c r="M779" s="47"/>
      <c r="N779" s="47"/>
      <c r="O779" s="47">
        <f t="shared" si="70"/>
        <v>0</v>
      </c>
      <c r="Q779" s="47">
        <f t="shared" si="71"/>
        <v>2380</v>
      </c>
      <c r="R779" s="47">
        <f t="shared" si="71"/>
        <v>0</v>
      </c>
      <c r="S779" s="47">
        <f t="shared" si="71"/>
        <v>2380</v>
      </c>
    </row>
    <row r="780" spans="2:19" x14ac:dyDescent="0.2">
      <c r="B780" s="73">
        <f t="shared" si="73"/>
        <v>76</v>
      </c>
      <c r="C780" s="12"/>
      <c r="D780" s="12"/>
      <c r="E780" s="12" t="s">
        <v>87</v>
      </c>
      <c r="F780" s="49"/>
      <c r="G780" s="12"/>
      <c r="H780" s="12" t="s">
        <v>88</v>
      </c>
      <c r="I780" s="46">
        <f>I789+I788+I783+I782+I781</f>
        <v>249476</v>
      </c>
      <c r="J780" s="46">
        <f>J789+J788+J783+J782+J781</f>
        <v>0</v>
      </c>
      <c r="K780" s="46">
        <f t="shared" si="72"/>
        <v>249476</v>
      </c>
      <c r="M780" s="46">
        <f>M789+M788+M783+M782+M781</f>
        <v>15000</v>
      </c>
      <c r="N780" s="46">
        <f>N789+N788+N783+N782+N781</f>
        <v>0</v>
      </c>
      <c r="O780" s="46">
        <f t="shared" si="70"/>
        <v>15000</v>
      </c>
      <c r="Q780" s="46">
        <f t="shared" si="71"/>
        <v>264476</v>
      </c>
      <c r="R780" s="46">
        <f t="shared" si="71"/>
        <v>0</v>
      </c>
      <c r="S780" s="46">
        <f t="shared" si="71"/>
        <v>264476</v>
      </c>
    </row>
    <row r="781" spans="2:19" x14ac:dyDescent="0.2">
      <c r="B781" s="73">
        <f t="shared" si="73"/>
        <v>77</v>
      </c>
      <c r="C781" s="13"/>
      <c r="D781" s="13"/>
      <c r="E781" s="13"/>
      <c r="F781" s="50" t="s">
        <v>200</v>
      </c>
      <c r="G781" s="13">
        <v>610</v>
      </c>
      <c r="H781" s="13" t="s">
        <v>137</v>
      </c>
      <c r="I781" s="47">
        <v>136506</v>
      </c>
      <c r="J781" s="47"/>
      <c r="K781" s="47">
        <f t="shared" si="72"/>
        <v>136506</v>
      </c>
      <c r="M781" s="47"/>
      <c r="N781" s="47"/>
      <c r="O781" s="47">
        <f t="shared" si="70"/>
        <v>0</v>
      </c>
      <c r="Q781" s="47">
        <f t="shared" si="71"/>
        <v>136506</v>
      </c>
      <c r="R781" s="47">
        <f t="shared" si="71"/>
        <v>0</v>
      </c>
      <c r="S781" s="47">
        <f t="shared" si="71"/>
        <v>136506</v>
      </c>
    </row>
    <row r="782" spans="2:19" x14ac:dyDescent="0.2">
      <c r="B782" s="73">
        <f t="shared" si="73"/>
        <v>78</v>
      </c>
      <c r="C782" s="13"/>
      <c r="D782" s="13"/>
      <c r="E782" s="13"/>
      <c r="F782" s="50" t="s">
        <v>200</v>
      </c>
      <c r="G782" s="13">
        <v>620</v>
      </c>
      <c r="H782" s="13" t="s">
        <v>132</v>
      </c>
      <c r="I782" s="47">
        <v>51530</v>
      </c>
      <c r="J782" s="47"/>
      <c r="K782" s="47">
        <f t="shared" si="72"/>
        <v>51530</v>
      </c>
      <c r="M782" s="47"/>
      <c r="N782" s="47"/>
      <c r="O782" s="47">
        <f t="shared" si="70"/>
        <v>0</v>
      </c>
      <c r="Q782" s="47">
        <f t="shared" si="71"/>
        <v>51530</v>
      </c>
      <c r="R782" s="47">
        <f t="shared" si="71"/>
        <v>0</v>
      </c>
      <c r="S782" s="47">
        <f t="shared" si="71"/>
        <v>51530</v>
      </c>
    </row>
    <row r="783" spans="2:19" x14ac:dyDescent="0.2">
      <c r="B783" s="73">
        <f t="shared" si="73"/>
        <v>79</v>
      </c>
      <c r="C783" s="13"/>
      <c r="D783" s="13"/>
      <c r="E783" s="13"/>
      <c r="F783" s="50" t="s">
        <v>200</v>
      </c>
      <c r="G783" s="13">
        <v>630</v>
      </c>
      <c r="H783" s="13" t="s">
        <v>129</v>
      </c>
      <c r="I783" s="47">
        <f>I787+I786+I785+I784</f>
        <v>59088</v>
      </c>
      <c r="J783" s="47">
        <f>J787+J786+J785+J784</f>
        <v>0</v>
      </c>
      <c r="K783" s="47">
        <f t="shared" si="72"/>
        <v>59088</v>
      </c>
      <c r="M783" s="47">
        <f>M787+M786+M785+M784</f>
        <v>0</v>
      </c>
      <c r="N783" s="47">
        <f>N787+N786+N785+N784</f>
        <v>0</v>
      </c>
      <c r="O783" s="47">
        <f t="shared" si="70"/>
        <v>0</v>
      </c>
      <c r="Q783" s="47">
        <f t="shared" si="71"/>
        <v>59088</v>
      </c>
      <c r="R783" s="47">
        <f t="shared" si="71"/>
        <v>0</v>
      </c>
      <c r="S783" s="47">
        <f t="shared" si="71"/>
        <v>59088</v>
      </c>
    </row>
    <row r="784" spans="2:19" x14ac:dyDescent="0.2">
      <c r="B784" s="73">
        <f t="shared" si="73"/>
        <v>80</v>
      </c>
      <c r="C784" s="4"/>
      <c r="D784" s="4"/>
      <c r="E784" s="4"/>
      <c r="F784" s="51" t="s">
        <v>200</v>
      </c>
      <c r="G784" s="4">
        <v>632</v>
      </c>
      <c r="H784" s="4" t="s">
        <v>140</v>
      </c>
      <c r="I784" s="24">
        <v>41760</v>
      </c>
      <c r="J784" s="24"/>
      <c r="K784" s="24">
        <f t="shared" si="72"/>
        <v>41760</v>
      </c>
      <c r="M784" s="24"/>
      <c r="N784" s="24"/>
      <c r="O784" s="24">
        <f t="shared" si="70"/>
        <v>0</v>
      </c>
      <c r="Q784" s="24">
        <f t="shared" si="71"/>
        <v>41760</v>
      </c>
      <c r="R784" s="24">
        <f t="shared" si="71"/>
        <v>0</v>
      </c>
      <c r="S784" s="24">
        <f t="shared" si="71"/>
        <v>41760</v>
      </c>
    </row>
    <row r="785" spans="2:19" x14ac:dyDescent="0.2">
      <c r="B785" s="73">
        <f t="shared" si="73"/>
        <v>81</v>
      </c>
      <c r="C785" s="4"/>
      <c r="D785" s="4"/>
      <c r="E785" s="4"/>
      <c r="F785" s="51" t="s">
        <v>200</v>
      </c>
      <c r="G785" s="4">
        <v>633</v>
      </c>
      <c r="H785" s="4" t="s">
        <v>133</v>
      </c>
      <c r="I785" s="24">
        <f>8582+2096</f>
        <v>10678</v>
      </c>
      <c r="J785" s="24"/>
      <c r="K785" s="24">
        <f t="shared" si="72"/>
        <v>10678</v>
      </c>
      <c r="M785" s="24"/>
      <c r="N785" s="24"/>
      <c r="O785" s="24">
        <f t="shared" si="70"/>
        <v>0</v>
      </c>
      <c r="Q785" s="24">
        <f t="shared" si="71"/>
        <v>10678</v>
      </c>
      <c r="R785" s="24">
        <f t="shared" si="71"/>
        <v>0</v>
      </c>
      <c r="S785" s="24">
        <f t="shared" si="71"/>
        <v>10678</v>
      </c>
    </row>
    <row r="786" spans="2:19" x14ac:dyDescent="0.2">
      <c r="B786" s="73">
        <f t="shared" si="73"/>
        <v>82</v>
      </c>
      <c r="C786" s="4"/>
      <c r="D786" s="4"/>
      <c r="E786" s="4"/>
      <c r="F786" s="51" t="s">
        <v>200</v>
      </c>
      <c r="G786" s="4">
        <v>635</v>
      </c>
      <c r="H786" s="4" t="s">
        <v>139</v>
      </c>
      <c r="I786" s="24">
        <v>2550</v>
      </c>
      <c r="J786" s="24"/>
      <c r="K786" s="24">
        <f t="shared" si="72"/>
        <v>2550</v>
      </c>
      <c r="M786" s="24"/>
      <c r="N786" s="24"/>
      <c r="O786" s="24">
        <f t="shared" si="70"/>
        <v>0</v>
      </c>
      <c r="Q786" s="24">
        <f t="shared" si="71"/>
        <v>2550</v>
      </c>
      <c r="R786" s="24">
        <f t="shared" si="71"/>
        <v>0</v>
      </c>
      <c r="S786" s="24">
        <f t="shared" si="71"/>
        <v>2550</v>
      </c>
    </row>
    <row r="787" spans="2:19" x14ac:dyDescent="0.2">
      <c r="B787" s="73">
        <f t="shared" si="73"/>
        <v>83</v>
      </c>
      <c r="C787" s="4"/>
      <c r="D787" s="4"/>
      <c r="E787" s="4"/>
      <c r="F787" s="51" t="s">
        <v>200</v>
      </c>
      <c r="G787" s="4">
        <v>637</v>
      </c>
      <c r="H787" s="4" t="s">
        <v>130</v>
      </c>
      <c r="I787" s="24">
        <v>4100</v>
      </c>
      <c r="J787" s="24"/>
      <c r="K787" s="24">
        <f t="shared" si="72"/>
        <v>4100</v>
      </c>
      <c r="M787" s="24"/>
      <c r="N787" s="24"/>
      <c r="O787" s="24">
        <f t="shared" si="70"/>
        <v>0</v>
      </c>
      <c r="Q787" s="24">
        <f t="shared" si="71"/>
        <v>4100</v>
      </c>
      <c r="R787" s="24">
        <f t="shared" si="71"/>
        <v>0</v>
      </c>
      <c r="S787" s="24">
        <f t="shared" si="71"/>
        <v>4100</v>
      </c>
    </row>
    <row r="788" spans="2:19" ht="12.75" customHeight="1" x14ac:dyDescent="0.2">
      <c r="B788" s="73">
        <f t="shared" si="73"/>
        <v>84</v>
      </c>
      <c r="C788" s="13"/>
      <c r="D788" s="13"/>
      <c r="E788" s="13"/>
      <c r="F788" s="50" t="s">
        <v>200</v>
      </c>
      <c r="G788" s="13">
        <v>640</v>
      </c>
      <c r="H788" s="13" t="s">
        <v>136</v>
      </c>
      <c r="I788" s="47">
        <v>2352</v>
      </c>
      <c r="J788" s="47"/>
      <c r="K788" s="47">
        <f t="shared" si="72"/>
        <v>2352</v>
      </c>
      <c r="M788" s="47"/>
      <c r="N788" s="47"/>
      <c r="O788" s="47">
        <f t="shared" si="70"/>
        <v>0</v>
      </c>
      <c r="Q788" s="47">
        <f t="shared" si="71"/>
        <v>2352</v>
      </c>
      <c r="R788" s="47">
        <f t="shared" si="71"/>
        <v>0</v>
      </c>
      <c r="S788" s="47">
        <f t="shared" si="71"/>
        <v>2352</v>
      </c>
    </row>
    <row r="789" spans="2:19" ht="19.5" customHeight="1" x14ac:dyDescent="0.2">
      <c r="B789" s="73">
        <f t="shared" si="73"/>
        <v>85</v>
      </c>
      <c r="C789" s="13"/>
      <c r="D789" s="13"/>
      <c r="E789" s="13"/>
      <c r="F789" s="50" t="s">
        <v>200</v>
      </c>
      <c r="G789" s="13">
        <v>710</v>
      </c>
      <c r="H789" s="13" t="s">
        <v>185</v>
      </c>
      <c r="I789" s="47">
        <f>I790</f>
        <v>0</v>
      </c>
      <c r="J789" s="47">
        <f>J790</f>
        <v>0</v>
      </c>
      <c r="K789" s="47">
        <f t="shared" si="72"/>
        <v>0</v>
      </c>
      <c r="M789" s="47">
        <f>M790</f>
        <v>15000</v>
      </c>
      <c r="N789" s="47">
        <f>N790</f>
        <v>0</v>
      </c>
      <c r="O789" s="47">
        <f t="shared" si="70"/>
        <v>15000</v>
      </c>
      <c r="Q789" s="47">
        <f t="shared" si="71"/>
        <v>15000</v>
      </c>
      <c r="R789" s="47">
        <f t="shared" si="71"/>
        <v>0</v>
      </c>
      <c r="S789" s="47">
        <f t="shared" si="71"/>
        <v>15000</v>
      </c>
    </row>
    <row r="790" spans="2:19" ht="14.25" customHeight="1" x14ac:dyDescent="0.2">
      <c r="B790" s="73">
        <f t="shared" si="73"/>
        <v>86</v>
      </c>
      <c r="C790" s="4"/>
      <c r="D790" s="4"/>
      <c r="E790" s="4"/>
      <c r="F790" s="83" t="s">
        <v>200</v>
      </c>
      <c r="G790" s="84">
        <v>717</v>
      </c>
      <c r="H790" s="84" t="s">
        <v>195</v>
      </c>
      <c r="I790" s="85"/>
      <c r="J790" s="85"/>
      <c r="K790" s="85">
        <f t="shared" si="72"/>
        <v>0</v>
      </c>
      <c r="M790" s="85">
        <f>M791</f>
        <v>15000</v>
      </c>
      <c r="N790" s="85">
        <f>N791</f>
        <v>0</v>
      </c>
      <c r="O790" s="85">
        <f t="shared" si="70"/>
        <v>15000</v>
      </c>
      <c r="Q790" s="85">
        <f t="shared" si="71"/>
        <v>15000</v>
      </c>
      <c r="R790" s="85">
        <f t="shared" si="71"/>
        <v>0</v>
      </c>
      <c r="S790" s="85">
        <f t="shared" si="71"/>
        <v>15000</v>
      </c>
    </row>
    <row r="791" spans="2:19" ht="17.25" customHeight="1" x14ac:dyDescent="0.2">
      <c r="B791" s="73">
        <f t="shared" si="73"/>
        <v>87</v>
      </c>
      <c r="C791" s="4"/>
      <c r="D791" s="4"/>
      <c r="E791" s="4"/>
      <c r="F791" s="62"/>
      <c r="G791" s="58"/>
      <c r="H791" s="58" t="s">
        <v>515</v>
      </c>
      <c r="I791" s="56"/>
      <c r="J791" s="56"/>
      <c r="K791" s="56">
        <f t="shared" si="72"/>
        <v>0</v>
      </c>
      <c r="M791" s="56">
        <v>15000</v>
      </c>
      <c r="N791" s="56"/>
      <c r="O791" s="56">
        <f t="shared" ref="O791:O836" si="74">M791+N791</f>
        <v>15000</v>
      </c>
      <c r="Q791" s="24">
        <f t="shared" si="71"/>
        <v>15000</v>
      </c>
      <c r="R791" s="24">
        <f t="shared" si="71"/>
        <v>0</v>
      </c>
      <c r="S791" s="24">
        <f t="shared" si="71"/>
        <v>15000</v>
      </c>
    </row>
    <row r="792" spans="2:19" ht="16.5" customHeight="1" x14ac:dyDescent="0.2">
      <c r="B792" s="73">
        <f t="shared" si="73"/>
        <v>88</v>
      </c>
      <c r="C792" s="12"/>
      <c r="D792" s="12"/>
      <c r="E792" s="12" t="s">
        <v>84</v>
      </c>
      <c r="F792" s="49"/>
      <c r="G792" s="12"/>
      <c r="H792" s="12" t="s">
        <v>85</v>
      </c>
      <c r="I792" s="46">
        <f>I800+I795+I794+I793</f>
        <v>260525</v>
      </c>
      <c r="J792" s="46">
        <f>J800+J795+J794+J793</f>
        <v>0</v>
      </c>
      <c r="K792" s="46">
        <f t="shared" si="72"/>
        <v>260525</v>
      </c>
      <c r="M792" s="46">
        <f>M800+M795+M794+M793</f>
        <v>0</v>
      </c>
      <c r="N792" s="46">
        <f>N800+N795+N794+N793</f>
        <v>0</v>
      </c>
      <c r="O792" s="46">
        <f t="shared" si="74"/>
        <v>0</v>
      </c>
      <c r="Q792" s="46">
        <f t="shared" si="71"/>
        <v>260525</v>
      </c>
      <c r="R792" s="46">
        <f t="shared" si="71"/>
        <v>0</v>
      </c>
      <c r="S792" s="46">
        <f t="shared" si="71"/>
        <v>260525</v>
      </c>
    </row>
    <row r="793" spans="2:19" x14ac:dyDescent="0.2">
      <c r="B793" s="73">
        <f t="shared" si="73"/>
        <v>89</v>
      </c>
      <c r="C793" s="13"/>
      <c r="D793" s="13"/>
      <c r="E793" s="13"/>
      <c r="F793" s="50" t="s">
        <v>200</v>
      </c>
      <c r="G793" s="13">
        <v>610</v>
      </c>
      <c r="H793" s="13" t="s">
        <v>137</v>
      </c>
      <c r="I793" s="47">
        <v>134310</v>
      </c>
      <c r="J793" s="47"/>
      <c r="K793" s="47">
        <f t="shared" si="72"/>
        <v>134310</v>
      </c>
      <c r="M793" s="47"/>
      <c r="N793" s="47"/>
      <c r="O793" s="47">
        <f t="shared" si="74"/>
        <v>0</v>
      </c>
      <c r="Q793" s="47">
        <f t="shared" si="71"/>
        <v>134310</v>
      </c>
      <c r="R793" s="47">
        <f t="shared" si="71"/>
        <v>0</v>
      </c>
      <c r="S793" s="47">
        <f t="shared" si="71"/>
        <v>134310</v>
      </c>
    </row>
    <row r="794" spans="2:19" x14ac:dyDescent="0.2">
      <c r="B794" s="73">
        <f t="shared" si="73"/>
        <v>90</v>
      </c>
      <c r="C794" s="13"/>
      <c r="D794" s="13"/>
      <c r="E794" s="13"/>
      <c r="F794" s="50" t="s">
        <v>200</v>
      </c>
      <c r="G794" s="13">
        <v>620</v>
      </c>
      <c r="H794" s="13" t="s">
        <v>132</v>
      </c>
      <c r="I794" s="47">
        <v>51588</v>
      </c>
      <c r="J794" s="47"/>
      <c r="K794" s="47">
        <f t="shared" si="72"/>
        <v>51588</v>
      </c>
      <c r="M794" s="47"/>
      <c r="N794" s="47"/>
      <c r="O794" s="47">
        <f t="shared" si="74"/>
        <v>0</v>
      </c>
      <c r="Q794" s="47">
        <f t="shared" si="71"/>
        <v>51588</v>
      </c>
      <c r="R794" s="47">
        <f t="shared" si="71"/>
        <v>0</v>
      </c>
      <c r="S794" s="47">
        <f t="shared" si="71"/>
        <v>51588</v>
      </c>
    </row>
    <row r="795" spans="2:19" x14ac:dyDescent="0.2">
      <c r="B795" s="73">
        <f t="shared" si="73"/>
        <v>91</v>
      </c>
      <c r="C795" s="13"/>
      <c r="D795" s="13"/>
      <c r="E795" s="13"/>
      <c r="F795" s="50" t="s">
        <v>200</v>
      </c>
      <c r="G795" s="13">
        <v>630</v>
      </c>
      <c r="H795" s="13" t="s">
        <v>129</v>
      </c>
      <c r="I795" s="47">
        <f>I799+I798+I797+I796</f>
        <v>69923</v>
      </c>
      <c r="J795" s="47">
        <f>J799+J798+J797+J796</f>
        <v>0</v>
      </c>
      <c r="K795" s="47">
        <f t="shared" si="72"/>
        <v>69923</v>
      </c>
      <c r="M795" s="47">
        <v>0</v>
      </c>
      <c r="N795" s="47"/>
      <c r="O795" s="47">
        <f t="shared" si="74"/>
        <v>0</v>
      </c>
      <c r="Q795" s="47">
        <f t="shared" si="71"/>
        <v>69923</v>
      </c>
      <c r="R795" s="47">
        <f t="shared" si="71"/>
        <v>0</v>
      </c>
      <c r="S795" s="47">
        <f t="shared" si="71"/>
        <v>69923</v>
      </c>
    </row>
    <row r="796" spans="2:19" x14ac:dyDescent="0.2">
      <c r="B796" s="73">
        <f t="shared" si="73"/>
        <v>92</v>
      </c>
      <c r="C796" s="4"/>
      <c r="D796" s="4"/>
      <c r="E796" s="4"/>
      <c r="F796" s="51" t="s">
        <v>200</v>
      </c>
      <c r="G796" s="4">
        <v>632</v>
      </c>
      <c r="H796" s="4" t="s">
        <v>140</v>
      </c>
      <c r="I796" s="24">
        <v>53910</v>
      </c>
      <c r="J796" s="24"/>
      <c r="K796" s="24">
        <f t="shared" si="72"/>
        <v>53910</v>
      </c>
      <c r="M796" s="24"/>
      <c r="N796" s="24"/>
      <c r="O796" s="24">
        <f t="shared" si="74"/>
        <v>0</v>
      </c>
      <c r="Q796" s="24">
        <f t="shared" si="71"/>
        <v>53910</v>
      </c>
      <c r="R796" s="24">
        <f t="shared" si="71"/>
        <v>0</v>
      </c>
      <c r="S796" s="24">
        <f t="shared" si="71"/>
        <v>53910</v>
      </c>
    </row>
    <row r="797" spans="2:19" x14ac:dyDescent="0.2">
      <c r="B797" s="73">
        <f t="shared" si="73"/>
        <v>93</v>
      </c>
      <c r="C797" s="4"/>
      <c r="D797" s="4"/>
      <c r="E797" s="4"/>
      <c r="F797" s="51" t="s">
        <v>200</v>
      </c>
      <c r="G797" s="4">
        <v>633</v>
      </c>
      <c r="H797" s="4" t="s">
        <v>133</v>
      </c>
      <c r="I797" s="24">
        <f>8043+2240</f>
        <v>10283</v>
      </c>
      <c r="J797" s="24"/>
      <c r="K797" s="24">
        <f t="shared" si="72"/>
        <v>10283</v>
      </c>
      <c r="M797" s="24"/>
      <c r="N797" s="24"/>
      <c r="O797" s="24">
        <f t="shared" si="74"/>
        <v>0</v>
      </c>
      <c r="Q797" s="24">
        <f t="shared" si="71"/>
        <v>10283</v>
      </c>
      <c r="R797" s="24">
        <f t="shared" si="71"/>
        <v>0</v>
      </c>
      <c r="S797" s="24">
        <f t="shared" si="71"/>
        <v>10283</v>
      </c>
    </row>
    <row r="798" spans="2:19" x14ac:dyDescent="0.2">
      <c r="B798" s="73">
        <f t="shared" si="73"/>
        <v>94</v>
      </c>
      <c r="C798" s="4"/>
      <c r="D798" s="4"/>
      <c r="E798" s="4"/>
      <c r="F798" s="51" t="s">
        <v>200</v>
      </c>
      <c r="G798" s="4">
        <v>635</v>
      </c>
      <c r="H798" s="4" t="s">
        <v>139</v>
      </c>
      <c r="I798" s="24">
        <v>800</v>
      </c>
      <c r="J798" s="24"/>
      <c r="K798" s="24">
        <f t="shared" si="72"/>
        <v>800</v>
      </c>
      <c r="M798" s="24"/>
      <c r="N798" s="24"/>
      <c r="O798" s="24">
        <f t="shared" si="74"/>
        <v>0</v>
      </c>
      <c r="Q798" s="24">
        <f t="shared" si="71"/>
        <v>800</v>
      </c>
      <c r="R798" s="24">
        <f t="shared" si="71"/>
        <v>0</v>
      </c>
      <c r="S798" s="24">
        <f t="shared" si="71"/>
        <v>800</v>
      </c>
    </row>
    <row r="799" spans="2:19" x14ac:dyDescent="0.2">
      <c r="B799" s="73">
        <f t="shared" si="73"/>
        <v>95</v>
      </c>
      <c r="C799" s="4"/>
      <c r="D799" s="4"/>
      <c r="E799" s="4"/>
      <c r="F799" s="51" t="s">
        <v>200</v>
      </c>
      <c r="G799" s="4">
        <v>637</v>
      </c>
      <c r="H799" s="4" t="s">
        <v>130</v>
      </c>
      <c r="I799" s="24">
        <v>4930</v>
      </c>
      <c r="J799" s="24"/>
      <c r="K799" s="24">
        <f t="shared" si="72"/>
        <v>4930</v>
      </c>
      <c r="M799" s="24"/>
      <c r="N799" s="24"/>
      <c r="O799" s="24">
        <f t="shared" si="74"/>
        <v>0</v>
      </c>
      <c r="Q799" s="24">
        <f t="shared" si="71"/>
        <v>4930</v>
      </c>
      <c r="R799" s="24">
        <f t="shared" si="71"/>
        <v>0</v>
      </c>
      <c r="S799" s="24">
        <f t="shared" si="71"/>
        <v>4930</v>
      </c>
    </row>
    <row r="800" spans="2:19" x14ac:dyDescent="0.2">
      <c r="B800" s="73">
        <f t="shared" si="73"/>
        <v>96</v>
      </c>
      <c r="C800" s="13"/>
      <c r="D800" s="13"/>
      <c r="E800" s="13"/>
      <c r="F800" s="50" t="s">
        <v>200</v>
      </c>
      <c r="G800" s="13">
        <v>640</v>
      </c>
      <c r="H800" s="13" t="s">
        <v>136</v>
      </c>
      <c r="I800" s="47">
        <v>4704</v>
      </c>
      <c r="J800" s="47"/>
      <c r="K800" s="47">
        <f t="shared" si="72"/>
        <v>4704</v>
      </c>
      <c r="M800" s="47"/>
      <c r="N800" s="47"/>
      <c r="O800" s="47">
        <f t="shared" si="74"/>
        <v>0</v>
      </c>
      <c r="Q800" s="47">
        <f t="shared" si="71"/>
        <v>4704</v>
      </c>
      <c r="R800" s="47">
        <f t="shared" si="71"/>
        <v>0</v>
      </c>
      <c r="S800" s="47">
        <f t="shared" si="71"/>
        <v>4704</v>
      </c>
    </row>
    <row r="801" spans="2:19" x14ac:dyDescent="0.2">
      <c r="B801" s="73">
        <f t="shared" si="73"/>
        <v>97</v>
      </c>
      <c r="C801" s="12"/>
      <c r="D801" s="12"/>
      <c r="E801" s="12" t="s">
        <v>106</v>
      </c>
      <c r="F801" s="49"/>
      <c r="G801" s="12"/>
      <c r="H801" s="12" t="s">
        <v>107</v>
      </c>
      <c r="I801" s="46">
        <f>I810+I809+I804+I803+I802</f>
        <v>165031</v>
      </c>
      <c r="J801" s="46">
        <f>J810+J809+J804+J803+J802</f>
        <v>0</v>
      </c>
      <c r="K801" s="46">
        <f t="shared" si="72"/>
        <v>165031</v>
      </c>
      <c r="M801" s="46">
        <f>M811+M813</f>
        <v>40000</v>
      </c>
      <c r="N801" s="46">
        <f>N811+N813</f>
        <v>0</v>
      </c>
      <c r="O801" s="46">
        <f t="shared" si="74"/>
        <v>40000</v>
      </c>
      <c r="Q801" s="46">
        <f t="shared" si="71"/>
        <v>205031</v>
      </c>
      <c r="R801" s="46">
        <f t="shared" si="71"/>
        <v>0</v>
      </c>
      <c r="S801" s="46">
        <f t="shared" si="71"/>
        <v>205031</v>
      </c>
    </row>
    <row r="802" spans="2:19" x14ac:dyDescent="0.2">
      <c r="B802" s="73">
        <f t="shared" si="73"/>
        <v>98</v>
      </c>
      <c r="C802" s="13"/>
      <c r="D802" s="13"/>
      <c r="E802" s="13"/>
      <c r="F802" s="50" t="s">
        <v>200</v>
      </c>
      <c r="G802" s="13">
        <v>610</v>
      </c>
      <c r="H802" s="13" t="s">
        <v>137</v>
      </c>
      <c r="I802" s="47">
        <v>99850</v>
      </c>
      <c r="J802" s="47"/>
      <c r="K802" s="47">
        <f t="shared" si="72"/>
        <v>99850</v>
      </c>
      <c r="M802" s="47"/>
      <c r="N802" s="47"/>
      <c r="O802" s="47">
        <f t="shared" si="74"/>
        <v>0</v>
      </c>
      <c r="Q802" s="47">
        <f t="shared" si="71"/>
        <v>99850</v>
      </c>
      <c r="R802" s="47">
        <f t="shared" si="71"/>
        <v>0</v>
      </c>
      <c r="S802" s="47">
        <f t="shared" si="71"/>
        <v>99850</v>
      </c>
    </row>
    <row r="803" spans="2:19" x14ac:dyDescent="0.2">
      <c r="B803" s="73">
        <f t="shared" si="73"/>
        <v>99</v>
      </c>
      <c r="C803" s="13"/>
      <c r="D803" s="13"/>
      <c r="E803" s="13"/>
      <c r="F803" s="50" t="s">
        <v>200</v>
      </c>
      <c r="G803" s="13">
        <v>620</v>
      </c>
      <c r="H803" s="13" t="s">
        <v>132</v>
      </c>
      <c r="I803" s="47">
        <v>37638</v>
      </c>
      <c r="J803" s="47"/>
      <c r="K803" s="47">
        <f t="shared" si="72"/>
        <v>37638</v>
      </c>
      <c r="M803" s="47"/>
      <c r="N803" s="47"/>
      <c r="O803" s="47">
        <f t="shared" si="74"/>
        <v>0</v>
      </c>
      <c r="Q803" s="47">
        <f t="shared" si="71"/>
        <v>37638</v>
      </c>
      <c r="R803" s="47">
        <f t="shared" si="71"/>
        <v>0</v>
      </c>
      <c r="S803" s="47">
        <f t="shared" si="71"/>
        <v>37638</v>
      </c>
    </row>
    <row r="804" spans="2:19" x14ac:dyDescent="0.2">
      <c r="B804" s="73">
        <f t="shared" si="73"/>
        <v>100</v>
      </c>
      <c r="C804" s="13"/>
      <c r="D804" s="13"/>
      <c r="E804" s="13"/>
      <c r="F804" s="50" t="s">
        <v>200</v>
      </c>
      <c r="G804" s="13">
        <v>630</v>
      </c>
      <c r="H804" s="13" t="s">
        <v>129</v>
      </c>
      <c r="I804" s="47">
        <f>I808+I807+I806+I805</f>
        <v>26043</v>
      </c>
      <c r="J804" s="47">
        <f>J808+J807+J806+J805</f>
        <v>0</v>
      </c>
      <c r="K804" s="47">
        <f t="shared" si="72"/>
        <v>26043</v>
      </c>
      <c r="M804" s="47">
        <v>0</v>
      </c>
      <c r="N804" s="47"/>
      <c r="O804" s="47">
        <f t="shared" si="74"/>
        <v>0</v>
      </c>
      <c r="Q804" s="47">
        <f t="shared" si="71"/>
        <v>26043</v>
      </c>
      <c r="R804" s="47">
        <f t="shared" si="71"/>
        <v>0</v>
      </c>
      <c r="S804" s="47">
        <f t="shared" si="71"/>
        <v>26043</v>
      </c>
    </row>
    <row r="805" spans="2:19" x14ac:dyDescent="0.2">
      <c r="B805" s="73">
        <f t="shared" si="73"/>
        <v>101</v>
      </c>
      <c r="C805" s="4"/>
      <c r="D805" s="4"/>
      <c r="E805" s="4"/>
      <c r="F805" s="51" t="s">
        <v>200</v>
      </c>
      <c r="G805" s="4">
        <v>632</v>
      </c>
      <c r="H805" s="4" t="s">
        <v>140</v>
      </c>
      <c r="I805" s="24">
        <v>14100</v>
      </c>
      <c r="J805" s="24"/>
      <c r="K805" s="24">
        <f t="shared" si="72"/>
        <v>14100</v>
      </c>
      <c r="M805" s="24"/>
      <c r="N805" s="24"/>
      <c r="O805" s="24">
        <f t="shared" si="74"/>
        <v>0</v>
      </c>
      <c r="Q805" s="24">
        <f t="shared" si="71"/>
        <v>14100</v>
      </c>
      <c r="R805" s="24">
        <f t="shared" si="71"/>
        <v>0</v>
      </c>
      <c r="S805" s="24">
        <f t="shared" si="71"/>
        <v>14100</v>
      </c>
    </row>
    <row r="806" spans="2:19" x14ac:dyDescent="0.2">
      <c r="B806" s="73">
        <f t="shared" si="73"/>
        <v>102</v>
      </c>
      <c r="C806" s="4"/>
      <c r="D806" s="4"/>
      <c r="E806" s="4"/>
      <c r="F806" s="51" t="s">
        <v>200</v>
      </c>
      <c r="G806" s="4">
        <v>633</v>
      </c>
      <c r="H806" s="4" t="s">
        <v>133</v>
      </c>
      <c r="I806" s="24">
        <f>6847+1216</f>
        <v>8063</v>
      </c>
      <c r="J806" s="24"/>
      <c r="K806" s="24">
        <f t="shared" si="72"/>
        <v>8063</v>
      </c>
      <c r="M806" s="24"/>
      <c r="N806" s="24"/>
      <c r="O806" s="24">
        <f t="shared" si="74"/>
        <v>0</v>
      </c>
      <c r="Q806" s="24">
        <f t="shared" ref="Q806:S869" si="75">M806+I806</f>
        <v>8063</v>
      </c>
      <c r="R806" s="24">
        <f t="shared" si="75"/>
        <v>0</v>
      </c>
      <c r="S806" s="24">
        <f t="shared" si="75"/>
        <v>8063</v>
      </c>
    </row>
    <row r="807" spans="2:19" x14ac:dyDescent="0.2">
      <c r="B807" s="73">
        <f t="shared" si="73"/>
        <v>103</v>
      </c>
      <c r="C807" s="4"/>
      <c r="D807" s="4"/>
      <c r="E807" s="4"/>
      <c r="F807" s="51" t="s">
        <v>200</v>
      </c>
      <c r="G807" s="4">
        <v>635</v>
      </c>
      <c r="H807" s="4" t="s">
        <v>139</v>
      </c>
      <c r="I807" s="24">
        <v>550</v>
      </c>
      <c r="J807" s="24"/>
      <c r="K807" s="24">
        <f t="shared" si="72"/>
        <v>550</v>
      </c>
      <c r="M807" s="24"/>
      <c r="N807" s="24"/>
      <c r="O807" s="24">
        <f t="shared" si="74"/>
        <v>0</v>
      </c>
      <c r="Q807" s="24">
        <f t="shared" si="75"/>
        <v>550</v>
      </c>
      <c r="R807" s="24">
        <f t="shared" si="75"/>
        <v>0</v>
      </c>
      <c r="S807" s="24">
        <f t="shared" si="75"/>
        <v>550</v>
      </c>
    </row>
    <row r="808" spans="2:19" x14ac:dyDescent="0.2">
      <c r="B808" s="73">
        <f t="shared" si="73"/>
        <v>104</v>
      </c>
      <c r="C808" s="4"/>
      <c r="D808" s="4"/>
      <c r="E808" s="4"/>
      <c r="F808" s="51" t="s">
        <v>200</v>
      </c>
      <c r="G808" s="4">
        <v>637</v>
      </c>
      <c r="H808" s="4" t="s">
        <v>130</v>
      </c>
      <c r="I808" s="24">
        <v>3330</v>
      </c>
      <c r="J808" s="24"/>
      <c r="K808" s="24">
        <f t="shared" si="72"/>
        <v>3330</v>
      </c>
      <c r="M808" s="24"/>
      <c r="N808" s="24"/>
      <c r="O808" s="24">
        <f t="shared" si="74"/>
        <v>0</v>
      </c>
      <c r="Q808" s="24">
        <f t="shared" si="75"/>
        <v>3330</v>
      </c>
      <c r="R808" s="24">
        <f t="shared" si="75"/>
        <v>0</v>
      </c>
      <c r="S808" s="24">
        <f t="shared" si="75"/>
        <v>3330</v>
      </c>
    </row>
    <row r="809" spans="2:19" x14ac:dyDescent="0.2">
      <c r="B809" s="73">
        <f t="shared" si="73"/>
        <v>105</v>
      </c>
      <c r="C809" s="13"/>
      <c r="D809" s="13"/>
      <c r="E809" s="13"/>
      <c r="F809" s="50" t="s">
        <v>200</v>
      </c>
      <c r="G809" s="13">
        <v>640</v>
      </c>
      <c r="H809" s="13" t="s">
        <v>136</v>
      </c>
      <c r="I809" s="47">
        <v>1500</v>
      </c>
      <c r="J809" s="47"/>
      <c r="K809" s="47">
        <f t="shared" si="72"/>
        <v>1500</v>
      </c>
      <c r="M809" s="47"/>
      <c r="N809" s="47"/>
      <c r="O809" s="47">
        <f t="shared" si="74"/>
        <v>0</v>
      </c>
      <c r="Q809" s="47">
        <f t="shared" si="75"/>
        <v>1500</v>
      </c>
      <c r="R809" s="47">
        <f t="shared" si="75"/>
        <v>0</v>
      </c>
      <c r="S809" s="47">
        <f t="shared" si="75"/>
        <v>1500</v>
      </c>
    </row>
    <row r="810" spans="2:19" x14ac:dyDescent="0.2">
      <c r="B810" s="73">
        <f t="shared" si="73"/>
        <v>106</v>
      </c>
      <c r="C810" s="13"/>
      <c r="D810" s="13"/>
      <c r="E810" s="13"/>
      <c r="F810" s="50" t="s">
        <v>200</v>
      </c>
      <c r="G810" s="13">
        <v>710</v>
      </c>
      <c r="H810" s="13" t="s">
        <v>185</v>
      </c>
      <c r="I810" s="47">
        <f>I813</f>
        <v>0</v>
      </c>
      <c r="J810" s="47">
        <f>J813</f>
        <v>0</v>
      </c>
      <c r="K810" s="47">
        <f t="shared" si="72"/>
        <v>0</v>
      </c>
      <c r="M810" s="47">
        <f>M813</f>
        <v>38500</v>
      </c>
      <c r="N810" s="47">
        <f>N813</f>
        <v>0</v>
      </c>
      <c r="O810" s="47">
        <f t="shared" si="74"/>
        <v>38500</v>
      </c>
      <c r="Q810" s="47">
        <f t="shared" si="75"/>
        <v>38500</v>
      </c>
      <c r="R810" s="47">
        <f t="shared" si="75"/>
        <v>0</v>
      </c>
      <c r="S810" s="47">
        <f t="shared" si="75"/>
        <v>38500</v>
      </c>
    </row>
    <row r="811" spans="2:19" x14ac:dyDescent="0.2">
      <c r="B811" s="73">
        <f t="shared" si="73"/>
        <v>107</v>
      </c>
      <c r="C811" s="13"/>
      <c r="D811" s="13"/>
      <c r="E811" s="13"/>
      <c r="F811" s="83" t="s">
        <v>200</v>
      </c>
      <c r="G811" s="84">
        <v>717</v>
      </c>
      <c r="H811" s="84" t="s">
        <v>0</v>
      </c>
      <c r="I811" s="85"/>
      <c r="J811" s="85"/>
      <c r="K811" s="85">
        <f t="shared" si="72"/>
        <v>0</v>
      </c>
      <c r="M811" s="85">
        <f>M812</f>
        <v>1500</v>
      </c>
      <c r="N811" s="85">
        <f>N812</f>
        <v>0</v>
      </c>
      <c r="O811" s="85">
        <f t="shared" si="74"/>
        <v>1500</v>
      </c>
      <c r="Q811" s="85">
        <f t="shared" si="75"/>
        <v>1500</v>
      </c>
      <c r="R811" s="85">
        <f t="shared" si="75"/>
        <v>0</v>
      </c>
      <c r="S811" s="85">
        <f t="shared" si="75"/>
        <v>1500</v>
      </c>
    </row>
    <row r="812" spans="2:19" x14ac:dyDescent="0.2">
      <c r="B812" s="73">
        <f t="shared" si="73"/>
        <v>108</v>
      </c>
      <c r="C812" s="13"/>
      <c r="D812" s="13"/>
      <c r="E812" s="13"/>
      <c r="F812" s="51"/>
      <c r="G812" s="4"/>
      <c r="H812" s="4" t="s">
        <v>513</v>
      </c>
      <c r="I812" s="24"/>
      <c r="J812" s="24"/>
      <c r="K812" s="24">
        <f t="shared" si="72"/>
        <v>0</v>
      </c>
      <c r="M812" s="24">
        <v>1500</v>
      </c>
      <c r="N812" s="24"/>
      <c r="O812" s="24">
        <f t="shared" si="74"/>
        <v>1500</v>
      </c>
      <c r="Q812" s="24">
        <f t="shared" si="75"/>
        <v>1500</v>
      </c>
      <c r="R812" s="24">
        <f t="shared" si="75"/>
        <v>0</v>
      </c>
      <c r="S812" s="24">
        <f t="shared" si="75"/>
        <v>1500</v>
      </c>
    </row>
    <row r="813" spans="2:19" x14ac:dyDescent="0.2">
      <c r="B813" s="73">
        <f t="shared" si="73"/>
        <v>109</v>
      </c>
      <c r="C813" s="4"/>
      <c r="D813" s="4"/>
      <c r="E813" s="4"/>
      <c r="F813" s="83" t="s">
        <v>200</v>
      </c>
      <c r="G813" s="84">
        <v>717</v>
      </c>
      <c r="H813" s="84" t="s">
        <v>195</v>
      </c>
      <c r="I813" s="85"/>
      <c r="J813" s="85"/>
      <c r="K813" s="85">
        <f t="shared" si="72"/>
        <v>0</v>
      </c>
      <c r="M813" s="85">
        <f>M814</f>
        <v>38500</v>
      </c>
      <c r="N813" s="85">
        <f>N814</f>
        <v>0</v>
      </c>
      <c r="O813" s="85">
        <f t="shared" si="74"/>
        <v>38500</v>
      </c>
      <c r="Q813" s="85">
        <f t="shared" si="75"/>
        <v>38500</v>
      </c>
      <c r="R813" s="85">
        <f t="shared" si="75"/>
        <v>0</v>
      </c>
      <c r="S813" s="85">
        <f t="shared" si="75"/>
        <v>38500</v>
      </c>
    </row>
    <row r="814" spans="2:19" x14ac:dyDescent="0.2">
      <c r="B814" s="73">
        <f t="shared" si="73"/>
        <v>110</v>
      </c>
      <c r="C814" s="4"/>
      <c r="D814" s="4"/>
      <c r="E814" s="4"/>
      <c r="F814" s="51"/>
      <c r="G814" s="4"/>
      <c r="H814" s="4" t="s">
        <v>346</v>
      </c>
      <c r="I814" s="24"/>
      <c r="J814" s="24"/>
      <c r="K814" s="24">
        <f t="shared" si="72"/>
        <v>0</v>
      </c>
      <c r="M814" s="24">
        <v>38500</v>
      </c>
      <c r="N814" s="24"/>
      <c r="O814" s="24">
        <f t="shared" si="74"/>
        <v>38500</v>
      </c>
      <c r="Q814" s="24">
        <f t="shared" si="75"/>
        <v>38500</v>
      </c>
      <c r="R814" s="24">
        <f t="shared" si="75"/>
        <v>0</v>
      </c>
      <c r="S814" s="24">
        <f t="shared" si="75"/>
        <v>38500</v>
      </c>
    </row>
    <row r="815" spans="2:19" x14ac:dyDescent="0.2">
      <c r="B815" s="73">
        <f t="shared" si="73"/>
        <v>111</v>
      </c>
      <c r="C815" s="12"/>
      <c r="D815" s="12"/>
      <c r="E815" s="12" t="s">
        <v>105</v>
      </c>
      <c r="F815" s="49"/>
      <c r="G815" s="12"/>
      <c r="H815" s="12" t="s">
        <v>252</v>
      </c>
      <c r="I815" s="46">
        <f>I824+I823+I818+I817+I816</f>
        <v>232516</v>
      </c>
      <c r="J815" s="46">
        <f>J824+J823+J818+J817+J816</f>
        <v>0</v>
      </c>
      <c r="K815" s="46">
        <f t="shared" si="72"/>
        <v>232516</v>
      </c>
      <c r="M815" s="46">
        <f>M824+M823+M818+M817+M816</f>
        <v>50000</v>
      </c>
      <c r="N815" s="46">
        <f>N824+N823+N818+N817+N816</f>
        <v>0</v>
      </c>
      <c r="O815" s="46">
        <f t="shared" si="74"/>
        <v>50000</v>
      </c>
      <c r="Q815" s="46">
        <f t="shared" si="75"/>
        <v>282516</v>
      </c>
      <c r="R815" s="46">
        <f t="shared" si="75"/>
        <v>0</v>
      </c>
      <c r="S815" s="46">
        <f t="shared" si="75"/>
        <v>282516</v>
      </c>
    </row>
    <row r="816" spans="2:19" x14ac:dyDescent="0.2">
      <c r="B816" s="73">
        <f t="shared" si="73"/>
        <v>112</v>
      </c>
      <c r="C816" s="13"/>
      <c r="D816" s="13"/>
      <c r="E816" s="13"/>
      <c r="F816" s="50" t="s">
        <v>200</v>
      </c>
      <c r="G816" s="13">
        <v>610</v>
      </c>
      <c r="H816" s="13" t="s">
        <v>137</v>
      </c>
      <c r="I816" s="47">
        <v>123215</v>
      </c>
      <c r="J816" s="47"/>
      <c r="K816" s="47">
        <f t="shared" si="72"/>
        <v>123215</v>
      </c>
      <c r="M816" s="47"/>
      <c r="N816" s="47"/>
      <c r="O816" s="47">
        <f t="shared" si="74"/>
        <v>0</v>
      </c>
      <c r="Q816" s="47">
        <f t="shared" si="75"/>
        <v>123215</v>
      </c>
      <c r="R816" s="47">
        <f t="shared" si="75"/>
        <v>0</v>
      </c>
      <c r="S816" s="47">
        <f t="shared" si="75"/>
        <v>123215</v>
      </c>
    </row>
    <row r="817" spans="2:19" x14ac:dyDescent="0.2">
      <c r="B817" s="73">
        <f t="shared" si="73"/>
        <v>113</v>
      </c>
      <c r="C817" s="13"/>
      <c r="D817" s="13"/>
      <c r="E817" s="13"/>
      <c r="F817" s="50" t="s">
        <v>200</v>
      </c>
      <c r="G817" s="13">
        <v>620</v>
      </c>
      <c r="H817" s="13" t="s">
        <v>132</v>
      </c>
      <c r="I817" s="47">
        <v>45750</v>
      </c>
      <c r="J817" s="47"/>
      <c r="K817" s="47">
        <f t="shared" si="72"/>
        <v>45750</v>
      </c>
      <c r="M817" s="47"/>
      <c r="N817" s="47"/>
      <c r="O817" s="47">
        <f t="shared" si="74"/>
        <v>0</v>
      </c>
      <c r="Q817" s="47">
        <f t="shared" si="75"/>
        <v>45750</v>
      </c>
      <c r="R817" s="47">
        <f t="shared" si="75"/>
        <v>0</v>
      </c>
      <c r="S817" s="47">
        <f t="shared" si="75"/>
        <v>45750</v>
      </c>
    </row>
    <row r="818" spans="2:19" x14ac:dyDescent="0.2">
      <c r="B818" s="73">
        <f t="shared" si="73"/>
        <v>114</v>
      </c>
      <c r="C818" s="13"/>
      <c r="D818" s="13"/>
      <c r="E818" s="13"/>
      <c r="F818" s="50" t="s">
        <v>200</v>
      </c>
      <c r="G818" s="13">
        <v>630</v>
      </c>
      <c r="H818" s="13" t="s">
        <v>129</v>
      </c>
      <c r="I818" s="47">
        <f>I822+I821+I820+I819</f>
        <v>62011</v>
      </c>
      <c r="J818" s="47">
        <f>J822+J821+J820+J819</f>
        <v>0</v>
      </c>
      <c r="K818" s="47">
        <f t="shared" si="72"/>
        <v>62011</v>
      </c>
      <c r="M818" s="47">
        <v>0</v>
      </c>
      <c r="N818" s="47"/>
      <c r="O818" s="47">
        <f t="shared" si="74"/>
        <v>0</v>
      </c>
      <c r="Q818" s="47">
        <f t="shared" si="75"/>
        <v>62011</v>
      </c>
      <c r="R818" s="47">
        <f t="shared" si="75"/>
        <v>0</v>
      </c>
      <c r="S818" s="47">
        <f t="shared" si="75"/>
        <v>62011</v>
      </c>
    </row>
    <row r="819" spans="2:19" x14ac:dyDescent="0.2">
      <c r="B819" s="73">
        <f t="shared" si="73"/>
        <v>115</v>
      </c>
      <c r="C819" s="4"/>
      <c r="D819" s="4"/>
      <c r="E819" s="4"/>
      <c r="F819" s="51" t="s">
        <v>200</v>
      </c>
      <c r="G819" s="4">
        <v>632</v>
      </c>
      <c r="H819" s="4" t="s">
        <v>140</v>
      </c>
      <c r="I819" s="24">
        <v>42250</v>
      </c>
      <c r="J819" s="24"/>
      <c r="K819" s="24">
        <f t="shared" si="72"/>
        <v>42250</v>
      </c>
      <c r="M819" s="24"/>
      <c r="N819" s="24"/>
      <c r="O819" s="24">
        <f t="shared" si="74"/>
        <v>0</v>
      </c>
      <c r="Q819" s="24">
        <f t="shared" si="75"/>
        <v>42250</v>
      </c>
      <c r="R819" s="24">
        <f t="shared" si="75"/>
        <v>0</v>
      </c>
      <c r="S819" s="24">
        <f t="shared" si="75"/>
        <v>42250</v>
      </c>
    </row>
    <row r="820" spans="2:19" x14ac:dyDescent="0.2">
      <c r="B820" s="73">
        <f t="shared" si="73"/>
        <v>116</v>
      </c>
      <c r="C820" s="4"/>
      <c r="D820" s="4"/>
      <c r="E820" s="4"/>
      <c r="F820" s="51" t="s">
        <v>200</v>
      </c>
      <c r="G820" s="4">
        <v>633</v>
      </c>
      <c r="H820" s="4" t="s">
        <v>133</v>
      </c>
      <c r="I820" s="24">
        <f>12233+1728</f>
        <v>13961</v>
      </c>
      <c r="J820" s="24"/>
      <c r="K820" s="24">
        <f t="shared" si="72"/>
        <v>13961</v>
      </c>
      <c r="M820" s="24"/>
      <c r="N820" s="24"/>
      <c r="O820" s="24">
        <f t="shared" si="74"/>
        <v>0</v>
      </c>
      <c r="Q820" s="24">
        <f t="shared" si="75"/>
        <v>13961</v>
      </c>
      <c r="R820" s="24">
        <f t="shared" si="75"/>
        <v>0</v>
      </c>
      <c r="S820" s="24">
        <f t="shared" si="75"/>
        <v>13961</v>
      </c>
    </row>
    <row r="821" spans="2:19" x14ac:dyDescent="0.2">
      <c r="B821" s="73">
        <f t="shared" si="73"/>
        <v>117</v>
      </c>
      <c r="C821" s="4"/>
      <c r="D821" s="4"/>
      <c r="E821" s="4"/>
      <c r="F821" s="51" t="s">
        <v>200</v>
      </c>
      <c r="G821" s="4">
        <v>635</v>
      </c>
      <c r="H821" s="4" t="s">
        <v>139</v>
      </c>
      <c r="I821" s="24">
        <v>2000</v>
      </c>
      <c r="J821" s="24"/>
      <c r="K821" s="24">
        <f t="shared" si="72"/>
        <v>2000</v>
      </c>
      <c r="M821" s="24"/>
      <c r="N821" s="24"/>
      <c r="O821" s="24">
        <f t="shared" si="74"/>
        <v>0</v>
      </c>
      <c r="Q821" s="24">
        <f t="shared" si="75"/>
        <v>2000</v>
      </c>
      <c r="R821" s="24">
        <f t="shared" si="75"/>
        <v>0</v>
      </c>
      <c r="S821" s="24">
        <f t="shared" si="75"/>
        <v>2000</v>
      </c>
    </row>
    <row r="822" spans="2:19" x14ac:dyDescent="0.2">
      <c r="B822" s="73">
        <f t="shared" si="73"/>
        <v>118</v>
      </c>
      <c r="C822" s="4"/>
      <c r="D822" s="4"/>
      <c r="E822" s="4"/>
      <c r="F822" s="51" t="s">
        <v>200</v>
      </c>
      <c r="G822" s="4">
        <v>637</v>
      </c>
      <c r="H822" s="4" t="s">
        <v>130</v>
      </c>
      <c r="I822" s="24">
        <v>3800</v>
      </c>
      <c r="J822" s="24"/>
      <c r="K822" s="24">
        <f t="shared" si="72"/>
        <v>3800</v>
      </c>
      <c r="M822" s="24"/>
      <c r="N822" s="24"/>
      <c r="O822" s="24">
        <f t="shared" si="74"/>
        <v>0</v>
      </c>
      <c r="Q822" s="24">
        <f t="shared" si="75"/>
        <v>3800</v>
      </c>
      <c r="R822" s="24">
        <f t="shared" si="75"/>
        <v>0</v>
      </c>
      <c r="S822" s="24">
        <f t="shared" si="75"/>
        <v>3800</v>
      </c>
    </row>
    <row r="823" spans="2:19" x14ac:dyDescent="0.2">
      <c r="B823" s="73">
        <f t="shared" si="73"/>
        <v>119</v>
      </c>
      <c r="C823" s="13"/>
      <c r="D823" s="13"/>
      <c r="E823" s="13"/>
      <c r="F823" s="50" t="s">
        <v>200</v>
      </c>
      <c r="G823" s="13">
        <v>640</v>
      </c>
      <c r="H823" s="13" t="s">
        <v>136</v>
      </c>
      <c r="I823" s="47">
        <v>1540</v>
      </c>
      <c r="J823" s="47"/>
      <c r="K823" s="47">
        <f t="shared" si="72"/>
        <v>1540</v>
      </c>
      <c r="M823" s="47"/>
      <c r="N823" s="47"/>
      <c r="O823" s="47">
        <f t="shared" si="74"/>
        <v>0</v>
      </c>
      <c r="Q823" s="47">
        <f t="shared" si="75"/>
        <v>1540</v>
      </c>
      <c r="R823" s="47">
        <f t="shared" si="75"/>
        <v>0</v>
      </c>
      <c r="S823" s="47">
        <f t="shared" si="75"/>
        <v>1540</v>
      </c>
    </row>
    <row r="824" spans="2:19" x14ac:dyDescent="0.2">
      <c r="B824" s="73">
        <f t="shared" si="73"/>
        <v>120</v>
      </c>
      <c r="C824" s="13"/>
      <c r="D824" s="13"/>
      <c r="E824" s="13"/>
      <c r="F824" s="50" t="s">
        <v>200</v>
      </c>
      <c r="G824" s="13">
        <v>710</v>
      </c>
      <c r="H824" s="13" t="s">
        <v>185</v>
      </c>
      <c r="I824" s="47">
        <v>0</v>
      </c>
      <c r="J824" s="47">
        <v>0</v>
      </c>
      <c r="K824" s="47">
        <f t="shared" si="72"/>
        <v>0</v>
      </c>
      <c r="M824" s="47">
        <f>M825</f>
        <v>50000</v>
      </c>
      <c r="N824" s="47">
        <f>N825</f>
        <v>0</v>
      </c>
      <c r="O824" s="47">
        <f t="shared" si="74"/>
        <v>50000</v>
      </c>
      <c r="Q824" s="47">
        <f t="shared" si="75"/>
        <v>50000</v>
      </c>
      <c r="R824" s="47">
        <f t="shared" si="75"/>
        <v>0</v>
      </c>
      <c r="S824" s="47">
        <f t="shared" si="75"/>
        <v>50000</v>
      </c>
    </row>
    <row r="825" spans="2:19" x14ac:dyDescent="0.2">
      <c r="B825" s="73">
        <f t="shared" si="73"/>
        <v>121</v>
      </c>
      <c r="C825" s="4"/>
      <c r="D825" s="4"/>
      <c r="E825" s="4"/>
      <c r="F825" s="83" t="s">
        <v>200</v>
      </c>
      <c r="G825" s="84">
        <v>717</v>
      </c>
      <c r="H825" s="84" t="s">
        <v>195</v>
      </c>
      <c r="I825" s="85"/>
      <c r="J825" s="85"/>
      <c r="K825" s="85">
        <f t="shared" si="72"/>
        <v>0</v>
      </c>
      <c r="M825" s="85">
        <f>M826</f>
        <v>50000</v>
      </c>
      <c r="N825" s="85">
        <f>N826</f>
        <v>0</v>
      </c>
      <c r="O825" s="85">
        <f t="shared" si="74"/>
        <v>50000</v>
      </c>
      <c r="Q825" s="85">
        <f t="shared" si="75"/>
        <v>50000</v>
      </c>
      <c r="R825" s="85">
        <f t="shared" si="75"/>
        <v>0</v>
      </c>
      <c r="S825" s="85">
        <f t="shared" si="75"/>
        <v>50000</v>
      </c>
    </row>
    <row r="826" spans="2:19" x14ac:dyDescent="0.2">
      <c r="B826" s="73">
        <f t="shared" si="73"/>
        <v>122</v>
      </c>
      <c r="C826" s="4"/>
      <c r="D826" s="4"/>
      <c r="E826" s="4"/>
      <c r="F826" s="51"/>
      <c r="G826" s="4"/>
      <c r="H826" s="4" t="s">
        <v>516</v>
      </c>
      <c r="I826" s="24"/>
      <c r="J826" s="24"/>
      <c r="K826" s="24">
        <f t="shared" si="72"/>
        <v>0</v>
      </c>
      <c r="M826" s="24">
        <v>50000</v>
      </c>
      <c r="N826" s="24"/>
      <c r="O826" s="24">
        <f t="shared" si="74"/>
        <v>50000</v>
      </c>
      <c r="Q826" s="24">
        <f t="shared" si="75"/>
        <v>50000</v>
      </c>
      <c r="R826" s="24">
        <f t="shared" si="75"/>
        <v>0</v>
      </c>
      <c r="S826" s="24">
        <f t="shared" si="75"/>
        <v>50000</v>
      </c>
    </row>
    <row r="827" spans="2:19" x14ac:dyDescent="0.2">
      <c r="B827" s="73">
        <f t="shared" si="73"/>
        <v>123</v>
      </c>
      <c r="C827" s="12"/>
      <c r="D827" s="12"/>
      <c r="E827" s="12" t="s">
        <v>101</v>
      </c>
      <c r="F827" s="49"/>
      <c r="G827" s="12"/>
      <c r="H827" s="12" t="s">
        <v>66</v>
      </c>
      <c r="I827" s="46">
        <f>I835+I830+I829+I828</f>
        <v>231561</v>
      </c>
      <c r="J827" s="46">
        <f>J835+J830+J829+J828</f>
        <v>0</v>
      </c>
      <c r="K827" s="46">
        <f t="shared" si="72"/>
        <v>231561</v>
      </c>
      <c r="M827" s="46">
        <v>0</v>
      </c>
      <c r="N827" s="46">
        <v>0</v>
      </c>
      <c r="O827" s="46">
        <f t="shared" si="74"/>
        <v>0</v>
      </c>
      <c r="Q827" s="46">
        <f t="shared" si="75"/>
        <v>231561</v>
      </c>
      <c r="R827" s="46">
        <f t="shared" si="75"/>
        <v>0</v>
      </c>
      <c r="S827" s="46">
        <f t="shared" si="75"/>
        <v>231561</v>
      </c>
    </row>
    <row r="828" spans="2:19" x14ac:dyDescent="0.2">
      <c r="B828" s="73">
        <f t="shared" si="73"/>
        <v>124</v>
      </c>
      <c r="C828" s="13"/>
      <c r="D828" s="13"/>
      <c r="E828" s="13"/>
      <c r="F828" s="50" t="s">
        <v>200</v>
      </c>
      <c r="G828" s="13">
        <v>610</v>
      </c>
      <c r="H828" s="13" t="s">
        <v>137</v>
      </c>
      <c r="I828" s="47">
        <v>139740</v>
      </c>
      <c r="J828" s="47"/>
      <c r="K828" s="47">
        <f t="shared" si="72"/>
        <v>139740</v>
      </c>
      <c r="M828" s="47"/>
      <c r="N828" s="47"/>
      <c r="O828" s="47">
        <f t="shared" si="74"/>
        <v>0</v>
      </c>
      <c r="Q828" s="47">
        <f t="shared" si="75"/>
        <v>139740</v>
      </c>
      <c r="R828" s="47">
        <f t="shared" si="75"/>
        <v>0</v>
      </c>
      <c r="S828" s="47">
        <f t="shared" si="75"/>
        <v>139740</v>
      </c>
    </row>
    <row r="829" spans="2:19" x14ac:dyDescent="0.2">
      <c r="B829" s="73">
        <f t="shared" si="73"/>
        <v>125</v>
      </c>
      <c r="C829" s="13"/>
      <c r="D829" s="13"/>
      <c r="E829" s="13"/>
      <c r="F829" s="50" t="s">
        <v>200</v>
      </c>
      <c r="G829" s="13">
        <v>620</v>
      </c>
      <c r="H829" s="13" t="s">
        <v>132</v>
      </c>
      <c r="I829" s="47">
        <v>52450</v>
      </c>
      <c r="J829" s="47"/>
      <c r="K829" s="47">
        <f t="shared" si="72"/>
        <v>52450</v>
      </c>
      <c r="M829" s="47"/>
      <c r="N829" s="47"/>
      <c r="O829" s="47">
        <f t="shared" si="74"/>
        <v>0</v>
      </c>
      <c r="Q829" s="47">
        <f t="shared" si="75"/>
        <v>52450</v>
      </c>
      <c r="R829" s="47">
        <f t="shared" si="75"/>
        <v>0</v>
      </c>
      <c r="S829" s="47">
        <f t="shared" si="75"/>
        <v>52450</v>
      </c>
    </row>
    <row r="830" spans="2:19" x14ac:dyDescent="0.2">
      <c r="B830" s="73">
        <f t="shared" si="73"/>
        <v>126</v>
      </c>
      <c r="C830" s="13"/>
      <c r="D830" s="13"/>
      <c r="E830" s="13"/>
      <c r="F830" s="50" t="s">
        <v>200</v>
      </c>
      <c r="G830" s="13">
        <v>630</v>
      </c>
      <c r="H830" s="13" t="s">
        <v>129</v>
      </c>
      <c r="I830" s="47">
        <f>I834+I833+I832+I831</f>
        <v>37871</v>
      </c>
      <c r="J830" s="47">
        <f>J834+J833+J832+J831</f>
        <v>0</v>
      </c>
      <c r="K830" s="47">
        <f t="shared" si="72"/>
        <v>37871</v>
      </c>
      <c r="M830" s="47">
        <v>0</v>
      </c>
      <c r="N830" s="47">
        <v>0</v>
      </c>
      <c r="O830" s="47">
        <f t="shared" si="74"/>
        <v>0</v>
      </c>
      <c r="Q830" s="47">
        <f t="shared" si="75"/>
        <v>37871</v>
      </c>
      <c r="R830" s="47">
        <f t="shared" si="75"/>
        <v>0</v>
      </c>
      <c r="S830" s="47">
        <f t="shared" si="75"/>
        <v>37871</v>
      </c>
    </row>
    <row r="831" spans="2:19" x14ac:dyDescent="0.2">
      <c r="B831" s="73">
        <f t="shared" si="73"/>
        <v>127</v>
      </c>
      <c r="C831" s="4"/>
      <c r="D831" s="4"/>
      <c r="E831" s="4"/>
      <c r="F831" s="51" t="s">
        <v>200</v>
      </c>
      <c r="G831" s="4">
        <v>632</v>
      </c>
      <c r="H831" s="4" t="s">
        <v>140</v>
      </c>
      <c r="I831" s="24">
        <v>21670</v>
      </c>
      <c r="J831" s="24"/>
      <c r="K831" s="24">
        <f t="shared" si="72"/>
        <v>21670</v>
      </c>
      <c r="M831" s="24"/>
      <c r="N831" s="24"/>
      <c r="O831" s="24">
        <f t="shared" si="74"/>
        <v>0</v>
      </c>
      <c r="Q831" s="24">
        <f t="shared" si="75"/>
        <v>21670</v>
      </c>
      <c r="R831" s="24">
        <f t="shared" si="75"/>
        <v>0</v>
      </c>
      <c r="S831" s="24">
        <f t="shared" si="75"/>
        <v>21670</v>
      </c>
    </row>
    <row r="832" spans="2:19" x14ac:dyDescent="0.2">
      <c r="B832" s="73">
        <f t="shared" si="73"/>
        <v>128</v>
      </c>
      <c r="C832" s="4"/>
      <c r="D832" s="4"/>
      <c r="E832" s="4"/>
      <c r="F832" s="51" t="s">
        <v>200</v>
      </c>
      <c r="G832" s="4">
        <v>633</v>
      </c>
      <c r="H832" s="4" t="s">
        <v>133</v>
      </c>
      <c r="I832" s="24">
        <f>8483+2128</f>
        <v>10611</v>
      </c>
      <c r="J832" s="24"/>
      <c r="K832" s="24">
        <f t="shared" si="72"/>
        <v>10611</v>
      </c>
      <c r="M832" s="24"/>
      <c r="N832" s="24"/>
      <c r="O832" s="24">
        <f t="shared" si="74"/>
        <v>0</v>
      </c>
      <c r="Q832" s="24">
        <f t="shared" si="75"/>
        <v>10611</v>
      </c>
      <c r="R832" s="24">
        <f t="shared" si="75"/>
        <v>0</v>
      </c>
      <c r="S832" s="24">
        <f t="shared" si="75"/>
        <v>10611</v>
      </c>
    </row>
    <row r="833" spans="1:19" x14ac:dyDescent="0.2">
      <c r="B833" s="73">
        <f t="shared" si="73"/>
        <v>129</v>
      </c>
      <c r="C833" s="4"/>
      <c r="D833" s="4"/>
      <c r="E833" s="4"/>
      <c r="F833" s="51" t="s">
        <v>200</v>
      </c>
      <c r="G833" s="4">
        <v>635</v>
      </c>
      <c r="H833" s="4" t="s">
        <v>139</v>
      </c>
      <c r="I833" s="24">
        <v>150</v>
      </c>
      <c r="J833" s="24"/>
      <c r="K833" s="24">
        <f t="shared" ref="K833:K896" si="76">I833+J833</f>
        <v>150</v>
      </c>
      <c r="M833" s="24"/>
      <c r="N833" s="24"/>
      <c r="O833" s="24">
        <f t="shared" si="74"/>
        <v>0</v>
      </c>
      <c r="Q833" s="24">
        <f t="shared" si="75"/>
        <v>150</v>
      </c>
      <c r="R833" s="24">
        <f t="shared" si="75"/>
        <v>0</v>
      </c>
      <c r="S833" s="24">
        <f t="shared" si="75"/>
        <v>150</v>
      </c>
    </row>
    <row r="834" spans="1:19" x14ac:dyDescent="0.2">
      <c r="B834" s="73">
        <f t="shared" ref="B834:B897" si="77">B833+1</f>
        <v>130</v>
      </c>
      <c r="C834" s="4"/>
      <c r="D834" s="4"/>
      <c r="E834" s="4"/>
      <c r="F834" s="51" t="s">
        <v>200</v>
      </c>
      <c r="G834" s="4">
        <v>637</v>
      </c>
      <c r="H834" s="4" t="s">
        <v>130</v>
      </c>
      <c r="I834" s="24">
        <v>5440</v>
      </c>
      <c r="J834" s="24"/>
      <c r="K834" s="24">
        <f t="shared" si="76"/>
        <v>5440</v>
      </c>
      <c r="M834" s="24"/>
      <c r="N834" s="24"/>
      <c r="O834" s="24">
        <f t="shared" si="74"/>
        <v>0</v>
      </c>
      <c r="Q834" s="24">
        <f t="shared" si="75"/>
        <v>5440</v>
      </c>
      <c r="R834" s="24">
        <f t="shared" si="75"/>
        <v>0</v>
      </c>
      <c r="S834" s="24">
        <f t="shared" si="75"/>
        <v>5440</v>
      </c>
    </row>
    <row r="835" spans="1:19" x14ac:dyDescent="0.2">
      <c r="B835" s="73">
        <f t="shared" si="77"/>
        <v>131</v>
      </c>
      <c r="C835" s="13"/>
      <c r="D835" s="13"/>
      <c r="E835" s="13"/>
      <c r="F835" s="50" t="s">
        <v>200</v>
      </c>
      <c r="G835" s="13">
        <v>640</v>
      </c>
      <c r="H835" s="13" t="s">
        <v>136</v>
      </c>
      <c r="I835" s="47">
        <v>1500</v>
      </c>
      <c r="J835" s="47"/>
      <c r="K835" s="47">
        <f t="shared" si="76"/>
        <v>1500</v>
      </c>
      <c r="M835" s="47"/>
      <c r="N835" s="47"/>
      <c r="O835" s="47">
        <f t="shared" si="74"/>
        <v>0</v>
      </c>
      <c r="Q835" s="47">
        <f t="shared" si="75"/>
        <v>1500</v>
      </c>
      <c r="R835" s="47">
        <f t="shared" si="75"/>
        <v>0</v>
      </c>
      <c r="S835" s="47">
        <f t="shared" si="75"/>
        <v>1500</v>
      </c>
    </row>
    <row r="836" spans="1:19" x14ac:dyDescent="0.2">
      <c r="B836" s="73">
        <f t="shared" si="77"/>
        <v>132</v>
      </c>
      <c r="C836" s="12"/>
      <c r="D836" s="12"/>
      <c r="E836" s="12" t="s">
        <v>104</v>
      </c>
      <c r="F836" s="49"/>
      <c r="G836" s="12"/>
      <c r="H836" s="12" t="s">
        <v>67</v>
      </c>
      <c r="I836" s="46">
        <f>I839+I838+I837</f>
        <v>147532</v>
      </c>
      <c r="J836" s="46">
        <f>J839+J838+J837</f>
        <v>0</v>
      </c>
      <c r="K836" s="46">
        <f t="shared" si="76"/>
        <v>147532</v>
      </c>
      <c r="M836" s="46">
        <f>M839+M838+M837</f>
        <v>0</v>
      </c>
      <c r="N836" s="46">
        <f>N839+N838+N837</f>
        <v>0</v>
      </c>
      <c r="O836" s="46">
        <f t="shared" si="74"/>
        <v>0</v>
      </c>
      <c r="Q836" s="46">
        <f t="shared" si="75"/>
        <v>147532</v>
      </c>
      <c r="R836" s="46">
        <f t="shared" si="75"/>
        <v>0</v>
      </c>
      <c r="S836" s="46">
        <f t="shared" si="75"/>
        <v>147532</v>
      </c>
    </row>
    <row r="837" spans="1:19" x14ac:dyDescent="0.2">
      <c r="B837" s="73">
        <f t="shared" si="77"/>
        <v>133</v>
      </c>
      <c r="C837" s="13"/>
      <c r="D837" s="13"/>
      <c r="E837" s="13"/>
      <c r="F837" s="50" t="s">
        <v>200</v>
      </c>
      <c r="G837" s="13">
        <v>610</v>
      </c>
      <c r="H837" s="13" t="s">
        <v>137</v>
      </c>
      <c r="I837" s="47">
        <v>89106</v>
      </c>
      <c r="J837" s="47"/>
      <c r="K837" s="47">
        <f t="shared" si="76"/>
        <v>89106</v>
      </c>
      <c r="M837" s="47"/>
      <c r="N837" s="47"/>
      <c r="O837" s="47">
        <f t="shared" ref="O837:O900" si="78">M837+N837</f>
        <v>0</v>
      </c>
      <c r="Q837" s="47">
        <f t="shared" si="75"/>
        <v>89106</v>
      </c>
      <c r="R837" s="47">
        <f t="shared" si="75"/>
        <v>0</v>
      </c>
      <c r="S837" s="47">
        <f t="shared" si="75"/>
        <v>89106</v>
      </c>
    </row>
    <row r="838" spans="1:19" s="69" customFormat="1" x14ac:dyDescent="0.2">
      <c r="A838" s="65"/>
      <c r="B838" s="73">
        <f t="shared" si="77"/>
        <v>134</v>
      </c>
      <c r="C838" s="13"/>
      <c r="D838" s="13"/>
      <c r="E838" s="13"/>
      <c r="F838" s="50" t="s">
        <v>200</v>
      </c>
      <c r="G838" s="13">
        <v>620</v>
      </c>
      <c r="H838" s="13" t="s">
        <v>132</v>
      </c>
      <c r="I838" s="47">
        <v>33091</v>
      </c>
      <c r="J838" s="47"/>
      <c r="K838" s="47">
        <f t="shared" si="76"/>
        <v>33091</v>
      </c>
      <c r="M838" s="47"/>
      <c r="N838" s="47"/>
      <c r="O838" s="47">
        <f t="shared" si="78"/>
        <v>0</v>
      </c>
      <c r="Q838" s="47">
        <f t="shared" si="75"/>
        <v>33091</v>
      </c>
      <c r="R838" s="47">
        <f t="shared" si="75"/>
        <v>0</v>
      </c>
      <c r="S838" s="47">
        <f t="shared" si="75"/>
        <v>33091</v>
      </c>
    </row>
    <row r="839" spans="1:19" x14ac:dyDescent="0.2">
      <c r="B839" s="73">
        <f t="shared" si="77"/>
        <v>135</v>
      </c>
      <c r="C839" s="13"/>
      <c r="D839" s="13"/>
      <c r="E839" s="13"/>
      <c r="F839" s="50" t="s">
        <v>200</v>
      </c>
      <c r="G839" s="13">
        <v>630</v>
      </c>
      <c r="H839" s="13" t="s">
        <v>129</v>
      </c>
      <c r="I839" s="47">
        <f>I843+I842+I841+I840</f>
        <v>25335</v>
      </c>
      <c r="J839" s="47">
        <f>J843+J842+J841+J840</f>
        <v>0</v>
      </c>
      <c r="K839" s="47">
        <f t="shared" si="76"/>
        <v>25335</v>
      </c>
      <c r="M839" s="47">
        <v>0</v>
      </c>
      <c r="N839" s="47">
        <v>0</v>
      </c>
      <c r="O839" s="47">
        <f t="shared" si="78"/>
        <v>0</v>
      </c>
      <c r="Q839" s="47">
        <f t="shared" si="75"/>
        <v>25335</v>
      </c>
      <c r="R839" s="47">
        <f t="shared" si="75"/>
        <v>0</v>
      </c>
      <c r="S839" s="47">
        <f t="shared" si="75"/>
        <v>25335</v>
      </c>
    </row>
    <row r="840" spans="1:19" x14ac:dyDescent="0.2">
      <c r="B840" s="73">
        <f t="shared" si="77"/>
        <v>136</v>
      </c>
      <c r="C840" s="4"/>
      <c r="D840" s="4"/>
      <c r="E840" s="4"/>
      <c r="F840" s="51" t="s">
        <v>200</v>
      </c>
      <c r="G840" s="4">
        <v>632</v>
      </c>
      <c r="H840" s="4" t="s">
        <v>140</v>
      </c>
      <c r="I840" s="24">
        <v>13500</v>
      </c>
      <c r="J840" s="24"/>
      <c r="K840" s="24">
        <f t="shared" si="76"/>
        <v>13500</v>
      </c>
      <c r="M840" s="24"/>
      <c r="N840" s="24"/>
      <c r="O840" s="24">
        <f t="shared" si="78"/>
        <v>0</v>
      </c>
      <c r="Q840" s="24">
        <f t="shared" si="75"/>
        <v>13500</v>
      </c>
      <c r="R840" s="24">
        <f t="shared" si="75"/>
        <v>0</v>
      </c>
      <c r="S840" s="24">
        <f t="shared" si="75"/>
        <v>13500</v>
      </c>
    </row>
    <row r="841" spans="1:19" s="69" customFormat="1" x14ac:dyDescent="0.2">
      <c r="A841" s="65"/>
      <c r="B841" s="73">
        <f t="shared" si="77"/>
        <v>137</v>
      </c>
      <c r="C841" s="4"/>
      <c r="D841" s="4"/>
      <c r="E841" s="4"/>
      <c r="F841" s="51" t="s">
        <v>200</v>
      </c>
      <c r="G841" s="4">
        <v>633</v>
      </c>
      <c r="H841" s="4" t="s">
        <v>133</v>
      </c>
      <c r="I841" s="24">
        <f>7661+1264</f>
        <v>8925</v>
      </c>
      <c r="J841" s="24"/>
      <c r="K841" s="24">
        <f t="shared" si="76"/>
        <v>8925</v>
      </c>
      <c r="M841" s="24"/>
      <c r="N841" s="24"/>
      <c r="O841" s="24">
        <f t="shared" si="78"/>
        <v>0</v>
      </c>
      <c r="Q841" s="24">
        <f t="shared" si="75"/>
        <v>8925</v>
      </c>
      <c r="R841" s="24">
        <f t="shared" si="75"/>
        <v>0</v>
      </c>
      <c r="S841" s="24">
        <f t="shared" si="75"/>
        <v>8925</v>
      </c>
    </row>
    <row r="842" spans="1:19" s="69" customFormat="1" ht="18" customHeight="1" x14ac:dyDescent="0.2">
      <c r="A842" s="65"/>
      <c r="B842" s="73">
        <f t="shared" si="77"/>
        <v>138</v>
      </c>
      <c r="C842" s="4"/>
      <c r="D842" s="4"/>
      <c r="E842" s="4"/>
      <c r="F842" s="51" t="s">
        <v>200</v>
      </c>
      <c r="G842" s="4">
        <v>635</v>
      </c>
      <c r="H842" s="4" t="s">
        <v>139</v>
      </c>
      <c r="I842" s="24">
        <v>150</v>
      </c>
      <c r="J842" s="24"/>
      <c r="K842" s="24">
        <f t="shared" si="76"/>
        <v>150</v>
      </c>
      <c r="M842" s="24"/>
      <c r="N842" s="24"/>
      <c r="O842" s="24">
        <f t="shared" si="78"/>
        <v>0</v>
      </c>
      <c r="Q842" s="24">
        <f t="shared" si="75"/>
        <v>150</v>
      </c>
      <c r="R842" s="24">
        <f t="shared" si="75"/>
        <v>0</v>
      </c>
      <c r="S842" s="24">
        <f t="shared" si="75"/>
        <v>150</v>
      </c>
    </row>
    <row r="843" spans="1:19" x14ac:dyDescent="0.2">
      <c r="B843" s="73">
        <f t="shared" si="77"/>
        <v>139</v>
      </c>
      <c r="C843" s="4"/>
      <c r="D843" s="4"/>
      <c r="E843" s="4"/>
      <c r="F843" s="51" t="s">
        <v>200</v>
      </c>
      <c r="G843" s="4">
        <v>637</v>
      </c>
      <c r="H843" s="4" t="s">
        <v>130</v>
      </c>
      <c r="I843" s="24">
        <v>2760</v>
      </c>
      <c r="J843" s="24"/>
      <c r="K843" s="24">
        <f t="shared" si="76"/>
        <v>2760</v>
      </c>
      <c r="M843" s="24"/>
      <c r="N843" s="24"/>
      <c r="O843" s="24">
        <f t="shared" si="78"/>
        <v>0</v>
      </c>
      <c r="Q843" s="24">
        <f t="shared" si="75"/>
        <v>2760</v>
      </c>
      <c r="R843" s="24">
        <f t="shared" si="75"/>
        <v>0</v>
      </c>
      <c r="S843" s="24">
        <f t="shared" si="75"/>
        <v>2760</v>
      </c>
    </row>
    <row r="844" spans="1:19" x14ac:dyDescent="0.2">
      <c r="B844" s="73">
        <f t="shared" si="77"/>
        <v>140</v>
      </c>
      <c r="C844" s="12"/>
      <c r="D844" s="12"/>
      <c r="E844" s="12" t="s">
        <v>97</v>
      </c>
      <c r="F844" s="49"/>
      <c r="G844" s="12"/>
      <c r="H844" s="12" t="s">
        <v>98</v>
      </c>
      <c r="I844" s="46">
        <f>I847+I846+I845</f>
        <v>73537</v>
      </c>
      <c r="J844" s="46">
        <f>J847+J846+J845</f>
        <v>0</v>
      </c>
      <c r="K844" s="46">
        <f t="shared" si="76"/>
        <v>73537</v>
      </c>
      <c r="M844" s="46">
        <v>0</v>
      </c>
      <c r="N844" s="46">
        <v>0</v>
      </c>
      <c r="O844" s="46">
        <f t="shared" si="78"/>
        <v>0</v>
      </c>
      <c r="Q844" s="46">
        <f t="shared" si="75"/>
        <v>73537</v>
      </c>
      <c r="R844" s="46">
        <f t="shared" si="75"/>
        <v>0</v>
      </c>
      <c r="S844" s="46">
        <f t="shared" si="75"/>
        <v>73537</v>
      </c>
    </row>
    <row r="845" spans="1:19" x14ac:dyDescent="0.2">
      <c r="B845" s="73">
        <f t="shared" si="77"/>
        <v>141</v>
      </c>
      <c r="C845" s="13"/>
      <c r="D845" s="13"/>
      <c r="E845" s="13"/>
      <c r="F845" s="50" t="s">
        <v>200</v>
      </c>
      <c r="G845" s="13">
        <v>610</v>
      </c>
      <c r="H845" s="13" t="s">
        <v>137</v>
      </c>
      <c r="I845" s="47">
        <v>44478</v>
      </c>
      <c r="J845" s="47"/>
      <c r="K845" s="47">
        <f t="shared" si="76"/>
        <v>44478</v>
      </c>
      <c r="M845" s="47"/>
      <c r="N845" s="47"/>
      <c r="O845" s="47">
        <f t="shared" si="78"/>
        <v>0</v>
      </c>
      <c r="Q845" s="47">
        <f t="shared" si="75"/>
        <v>44478</v>
      </c>
      <c r="R845" s="47">
        <f t="shared" si="75"/>
        <v>0</v>
      </c>
      <c r="S845" s="47">
        <f t="shared" si="75"/>
        <v>44478</v>
      </c>
    </row>
    <row r="846" spans="1:19" x14ac:dyDescent="0.2">
      <c r="B846" s="73">
        <f t="shared" si="77"/>
        <v>142</v>
      </c>
      <c r="C846" s="13"/>
      <c r="D846" s="13"/>
      <c r="E846" s="13"/>
      <c r="F846" s="50" t="s">
        <v>200</v>
      </c>
      <c r="G846" s="13">
        <v>620</v>
      </c>
      <c r="H846" s="13" t="s">
        <v>132</v>
      </c>
      <c r="I846" s="47">
        <v>16512</v>
      </c>
      <c r="J846" s="47"/>
      <c r="K846" s="47">
        <f t="shared" si="76"/>
        <v>16512</v>
      </c>
      <c r="M846" s="47"/>
      <c r="N846" s="47"/>
      <c r="O846" s="47">
        <f t="shared" si="78"/>
        <v>0</v>
      </c>
      <c r="Q846" s="47">
        <f t="shared" si="75"/>
        <v>16512</v>
      </c>
      <c r="R846" s="47">
        <f t="shared" si="75"/>
        <v>0</v>
      </c>
      <c r="S846" s="47">
        <f t="shared" si="75"/>
        <v>16512</v>
      </c>
    </row>
    <row r="847" spans="1:19" x14ac:dyDescent="0.2">
      <c r="B847" s="73">
        <f t="shared" si="77"/>
        <v>143</v>
      </c>
      <c r="C847" s="13"/>
      <c r="D847" s="13"/>
      <c r="E847" s="13"/>
      <c r="F847" s="50" t="s">
        <v>200</v>
      </c>
      <c r="G847" s="13">
        <v>630</v>
      </c>
      <c r="H847" s="13" t="s">
        <v>129</v>
      </c>
      <c r="I847" s="47">
        <f>I851+I850+I849+I848</f>
        <v>12547</v>
      </c>
      <c r="J847" s="47">
        <f>J851+J850+J849+J848</f>
        <v>0</v>
      </c>
      <c r="K847" s="47">
        <f t="shared" si="76"/>
        <v>12547</v>
      </c>
      <c r="M847" s="47">
        <f>M851+M850+M849+M848</f>
        <v>0</v>
      </c>
      <c r="N847" s="47">
        <f>N851+N850+N849+N848</f>
        <v>0</v>
      </c>
      <c r="O847" s="47">
        <f t="shared" si="78"/>
        <v>0</v>
      </c>
      <c r="Q847" s="47">
        <f t="shared" si="75"/>
        <v>12547</v>
      </c>
      <c r="R847" s="47">
        <f t="shared" si="75"/>
        <v>0</v>
      </c>
      <c r="S847" s="47">
        <f t="shared" si="75"/>
        <v>12547</v>
      </c>
    </row>
    <row r="848" spans="1:19" x14ac:dyDescent="0.2">
      <c r="B848" s="73">
        <f t="shared" si="77"/>
        <v>144</v>
      </c>
      <c r="C848" s="4"/>
      <c r="D848" s="4"/>
      <c r="E848" s="4"/>
      <c r="F848" s="51" t="s">
        <v>200</v>
      </c>
      <c r="G848" s="4">
        <v>632</v>
      </c>
      <c r="H848" s="4" t="s">
        <v>140</v>
      </c>
      <c r="I848" s="24">
        <v>6240</v>
      </c>
      <c r="J848" s="24"/>
      <c r="K848" s="24">
        <f t="shared" si="76"/>
        <v>6240</v>
      </c>
      <c r="M848" s="24"/>
      <c r="N848" s="24"/>
      <c r="O848" s="24">
        <f t="shared" si="78"/>
        <v>0</v>
      </c>
      <c r="Q848" s="24">
        <f t="shared" si="75"/>
        <v>6240</v>
      </c>
      <c r="R848" s="24">
        <f t="shared" si="75"/>
        <v>0</v>
      </c>
      <c r="S848" s="24">
        <f t="shared" si="75"/>
        <v>6240</v>
      </c>
    </row>
    <row r="849" spans="2:19" x14ac:dyDescent="0.2">
      <c r="B849" s="73">
        <f t="shared" si="77"/>
        <v>145</v>
      </c>
      <c r="C849" s="4"/>
      <c r="D849" s="4"/>
      <c r="E849" s="4"/>
      <c r="F849" s="51" t="s">
        <v>200</v>
      </c>
      <c r="G849" s="4">
        <v>633</v>
      </c>
      <c r="H849" s="4" t="s">
        <v>133</v>
      </c>
      <c r="I849" s="24">
        <f>3831+656</f>
        <v>4487</v>
      </c>
      <c r="J849" s="24"/>
      <c r="K849" s="24">
        <f t="shared" si="76"/>
        <v>4487</v>
      </c>
      <c r="M849" s="24"/>
      <c r="N849" s="24"/>
      <c r="O849" s="24">
        <f t="shared" si="78"/>
        <v>0</v>
      </c>
      <c r="Q849" s="24">
        <f t="shared" si="75"/>
        <v>4487</v>
      </c>
      <c r="R849" s="24">
        <f t="shared" si="75"/>
        <v>0</v>
      </c>
      <c r="S849" s="24">
        <f t="shared" si="75"/>
        <v>4487</v>
      </c>
    </row>
    <row r="850" spans="2:19" x14ac:dyDescent="0.2">
      <c r="B850" s="73">
        <f t="shared" si="77"/>
        <v>146</v>
      </c>
      <c r="C850" s="4"/>
      <c r="D850" s="4"/>
      <c r="E850" s="4"/>
      <c r="F850" s="51" t="s">
        <v>200</v>
      </c>
      <c r="G850" s="4">
        <v>635</v>
      </c>
      <c r="H850" s="4" t="s">
        <v>139</v>
      </c>
      <c r="I850" s="24">
        <v>150</v>
      </c>
      <c r="J850" s="24"/>
      <c r="K850" s="24">
        <f t="shared" si="76"/>
        <v>150</v>
      </c>
      <c r="M850" s="24"/>
      <c r="N850" s="24"/>
      <c r="O850" s="24">
        <f t="shared" si="78"/>
        <v>0</v>
      </c>
      <c r="Q850" s="24">
        <f t="shared" si="75"/>
        <v>150</v>
      </c>
      <c r="R850" s="24">
        <f t="shared" si="75"/>
        <v>0</v>
      </c>
      <c r="S850" s="24">
        <f t="shared" si="75"/>
        <v>150</v>
      </c>
    </row>
    <row r="851" spans="2:19" x14ac:dyDescent="0.2">
      <c r="B851" s="73">
        <f t="shared" si="77"/>
        <v>147</v>
      </c>
      <c r="C851" s="4"/>
      <c r="D851" s="4"/>
      <c r="E851" s="4"/>
      <c r="F851" s="51" t="s">
        <v>200</v>
      </c>
      <c r="G851" s="4">
        <v>637</v>
      </c>
      <c r="H851" s="4" t="s">
        <v>130</v>
      </c>
      <c r="I851" s="24">
        <v>1670</v>
      </c>
      <c r="J851" s="24"/>
      <c r="K851" s="24">
        <f t="shared" si="76"/>
        <v>1670</v>
      </c>
      <c r="M851" s="24"/>
      <c r="N851" s="24"/>
      <c r="O851" s="24">
        <f t="shared" si="78"/>
        <v>0</v>
      </c>
      <c r="Q851" s="24">
        <f t="shared" si="75"/>
        <v>1670</v>
      </c>
      <c r="R851" s="24">
        <f t="shared" si="75"/>
        <v>0</v>
      </c>
      <c r="S851" s="24">
        <f t="shared" si="75"/>
        <v>1670</v>
      </c>
    </row>
    <row r="852" spans="2:19" x14ac:dyDescent="0.2">
      <c r="B852" s="73">
        <f t="shared" si="77"/>
        <v>148</v>
      </c>
      <c r="C852" s="12"/>
      <c r="D852" s="12"/>
      <c r="E852" s="12" t="s">
        <v>90</v>
      </c>
      <c r="F852" s="49"/>
      <c r="G852" s="12"/>
      <c r="H852" s="12" t="s">
        <v>210</v>
      </c>
      <c r="I852" s="46">
        <f>I855+I854+I853</f>
        <v>103498</v>
      </c>
      <c r="J852" s="46">
        <f>J855+J854+J853</f>
        <v>0</v>
      </c>
      <c r="K852" s="46">
        <f t="shared" si="76"/>
        <v>103498</v>
      </c>
      <c r="M852" s="46">
        <f>M855+M854+M853</f>
        <v>0</v>
      </c>
      <c r="N852" s="46">
        <f>N855+N854+N853</f>
        <v>0</v>
      </c>
      <c r="O852" s="46">
        <f t="shared" si="78"/>
        <v>0</v>
      </c>
      <c r="Q852" s="46">
        <f t="shared" si="75"/>
        <v>103498</v>
      </c>
      <c r="R852" s="46">
        <f t="shared" si="75"/>
        <v>0</v>
      </c>
      <c r="S852" s="46">
        <f t="shared" si="75"/>
        <v>103498</v>
      </c>
    </row>
    <row r="853" spans="2:19" x14ac:dyDescent="0.2">
      <c r="B853" s="73">
        <f t="shared" si="77"/>
        <v>149</v>
      </c>
      <c r="C853" s="13"/>
      <c r="D853" s="13"/>
      <c r="E853" s="13"/>
      <c r="F853" s="50" t="s">
        <v>200</v>
      </c>
      <c r="G853" s="13">
        <v>610</v>
      </c>
      <c r="H853" s="13" t="s">
        <v>137</v>
      </c>
      <c r="I853" s="47">
        <v>60370</v>
      </c>
      <c r="J853" s="47"/>
      <c r="K853" s="47">
        <f t="shared" si="76"/>
        <v>60370</v>
      </c>
      <c r="M853" s="47"/>
      <c r="N853" s="47"/>
      <c r="O853" s="47">
        <f t="shared" si="78"/>
        <v>0</v>
      </c>
      <c r="Q853" s="47">
        <f t="shared" si="75"/>
        <v>60370</v>
      </c>
      <c r="R853" s="47">
        <f t="shared" si="75"/>
        <v>0</v>
      </c>
      <c r="S853" s="47">
        <f t="shared" si="75"/>
        <v>60370</v>
      </c>
    </row>
    <row r="854" spans="2:19" x14ac:dyDescent="0.2">
      <c r="B854" s="73">
        <f t="shared" si="77"/>
        <v>150</v>
      </c>
      <c r="C854" s="13"/>
      <c r="D854" s="13"/>
      <c r="E854" s="13"/>
      <c r="F854" s="50" t="s">
        <v>200</v>
      </c>
      <c r="G854" s="13">
        <v>620</v>
      </c>
      <c r="H854" s="13" t="s">
        <v>132</v>
      </c>
      <c r="I854" s="47">
        <v>22415</v>
      </c>
      <c r="J854" s="47"/>
      <c r="K854" s="47">
        <f t="shared" si="76"/>
        <v>22415</v>
      </c>
      <c r="M854" s="47"/>
      <c r="N854" s="47"/>
      <c r="O854" s="47">
        <f t="shared" si="78"/>
        <v>0</v>
      </c>
      <c r="Q854" s="47">
        <f t="shared" si="75"/>
        <v>22415</v>
      </c>
      <c r="R854" s="47">
        <f t="shared" si="75"/>
        <v>0</v>
      </c>
      <c r="S854" s="47">
        <f t="shared" si="75"/>
        <v>22415</v>
      </c>
    </row>
    <row r="855" spans="2:19" x14ac:dyDescent="0.2">
      <c r="B855" s="73">
        <f t="shared" si="77"/>
        <v>151</v>
      </c>
      <c r="C855" s="13"/>
      <c r="D855" s="13"/>
      <c r="E855" s="13"/>
      <c r="F855" s="50" t="s">
        <v>200</v>
      </c>
      <c r="G855" s="13">
        <v>630</v>
      </c>
      <c r="H855" s="13" t="s">
        <v>129</v>
      </c>
      <c r="I855" s="47">
        <f>I859+I858+I857+I856</f>
        <v>20713</v>
      </c>
      <c r="J855" s="47">
        <f>J859+J858+J857+J856</f>
        <v>0</v>
      </c>
      <c r="K855" s="47">
        <f t="shared" si="76"/>
        <v>20713</v>
      </c>
      <c r="M855" s="47">
        <f>M859+M858+M857+M856</f>
        <v>0</v>
      </c>
      <c r="N855" s="47">
        <f>N859+N858+N857+N856</f>
        <v>0</v>
      </c>
      <c r="O855" s="47">
        <f t="shared" si="78"/>
        <v>0</v>
      </c>
      <c r="Q855" s="47">
        <f t="shared" si="75"/>
        <v>20713</v>
      </c>
      <c r="R855" s="47">
        <f t="shared" si="75"/>
        <v>0</v>
      </c>
      <c r="S855" s="47">
        <f t="shared" si="75"/>
        <v>20713</v>
      </c>
    </row>
    <row r="856" spans="2:19" x14ac:dyDescent="0.2">
      <c r="B856" s="73">
        <f t="shared" si="77"/>
        <v>152</v>
      </c>
      <c r="C856" s="4"/>
      <c r="D856" s="4"/>
      <c r="E856" s="4"/>
      <c r="F856" s="51" t="s">
        <v>200</v>
      </c>
      <c r="G856" s="4">
        <v>632</v>
      </c>
      <c r="H856" s="4" t="s">
        <v>140</v>
      </c>
      <c r="I856" s="24">
        <v>6370</v>
      </c>
      <c r="J856" s="24"/>
      <c r="K856" s="24">
        <f t="shared" si="76"/>
        <v>6370</v>
      </c>
      <c r="M856" s="24"/>
      <c r="N856" s="24"/>
      <c r="O856" s="24">
        <f t="shared" si="78"/>
        <v>0</v>
      </c>
      <c r="Q856" s="24">
        <f t="shared" si="75"/>
        <v>6370</v>
      </c>
      <c r="R856" s="24">
        <f t="shared" si="75"/>
        <v>0</v>
      </c>
      <c r="S856" s="24">
        <f t="shared" si="75"/>
        <v>6370</v>
      </c>
    </row>
    <row r="857" spans="2:19" x14ac:dyDescent="0.2">
      <c r="B857" s="73">
        <f t="shared" si="77"/>
        <v>153</v>
      </c>
      <c r="C857" s="4"/>
      <c r="D857" s="4"/>
      <c r="E857" s="4"/>
      <c r="F857" s="51" t="s">
        <v>200</v>
      </c>
      <c r="G857" s="4">
        <v>633</v>
      </c>
      <c r="H857" s="4" t="s">
        <v>133</v>
      </c>
      <c r="I857" s="24">
        <f>10541+672</f>
        <v>11213</v>
      </c>
      <c r="J857" s="24"/>
      <c r="K857" s="24">
        <f t="shared" si="76"/>
        <v>11213</v>
      </c>
      <c r="M857" s="24"/>
      <c r="N857" s="24"/>
      <c r="O857" s="24">
        <f t="shared" si="78"/>
        <v>0</v>
      </c>
      <c r="Q857" s="24">
        <f t="shared" si="75"/>
        <v>11213</v>
      </c>
      <c r="R857" s="24">
        <f t="shared" si="75"/>
        <v>0</v>
      </c>
      <c r="S857" s="24">
        <f t="shared" si="75"/>
        <v>11213</v>
      </c>
    </row>
    <row r="858" spans="2:19" x14ac:dyDescent="0.2">
      <c r="B858" s="73">
        <f t="shared" si="77"/>
        <v>154</v>
      </c>
      <c r="C858" s="4"/>
      <c r="D858" s="4"/>
      <c r="E858" s="4"/>
      <c r="F858" s="51" t="s">
        <v>200</v>
      </c>
      <c r="G858" s="4">
        <v>635</v>
      </c>
      <c r="H858" s="4" t="s">
        <v>139</v>
      </c>
      <c r="I858" s="24">
        <v>950</v>
      </c>
      <c r="J858" s="24"/>
      <c r="K858" s="24">
        <f t="shared" si="76"/>
        <v>950</v>
      </c>
      <c r="M858" s="24"/>
      <c r="N858" s="24"/>
      <c r="O858" s="24">
        <f t="shared" si="78"/>
        <v>0</v>
      </c>
      <c r="Q858" s="24">
        <f t="shared" si="75"/>
        <v>950</v>
      </c>
      <c r="R858" s="24">
        <f t="shared" si="75"/>
        <v>0</v>
      </c>
      <c r="S858" s="24">
        <f t="shared" si="75"/>
        <v>950</v>
      </c>
    </row>
    <row r="859" spans="2:19" x14ac:dyDescent="0.2">
      <c r="B859" s="73">
        <f t="shared" si="77"/>
        <v>155</v>
      </c>
      <c r="C859" s="4"/>
      <c r="D859" s="4"/>
      <c r="E859" s="4"/>
      <c r="F859" s="51" t="s">
        <v>200</v>
      </c>
      <c r="G859" s="4">
        <v>637</v>
      </c>
      <c r="H859" s="4" t="s">
        <v>130</v>
      </c>
      <c r="I859" s="24">
        <v>2180</v>
      </c>
      <c r="J859" s="24"/>
      <c r="K859" s="24">
        <f t="shared" si="76"/>
        <v>2180</v>
      </c>
      <c r="M859" s="24"/>
      <c r="N859" s="24"/>
      <c r="O859" s="24">
        <f t="shared" si="78"/>
        <v>0</v>
      </c>
      <c r="Q859" s="24">
        <f t="shared" si="75"/>
        <v>2180</v>
      </c>
      <c r="R859" s="24">
        <f t="shared" si="75"/>
        <v>0</v>
      </c>
      <c r="S859" s="24">
        <f t="shared" si="75"/>
        <v>2180</v>
      </c>
    </row>
    <row r="860" spans="2:19" x14ac:dyDescent="0.2">
      <c r="B860" s="73">
        <f t="shared" si="77"/>
        <v>156</v>
      </c>
      <c r="C860" s="12"/>
      <c r="D860" s="12"/>
      <c r="E860" s="12" t="s">
        <v>108</v>
      </c>
      <c r="F860" s="49"/>
      <c r="G860" s="12"/>
      <c r="H860" s="12" t="s">
        <v>68</v>
      </c>
      <c r="I860" s="46">
        <f>I869+I868+I863+I862+I861</f>
        <v>84604</v>
      </c>
      <c r="J860" s="46">
        <f>J869+J868+J863+J862+J861</f>
        <v>0</v>
      </c>
      <c r="K860" s="46">
        <f t="shared" si="76"/>
        <v>84604</v>
      </c>
      <c r="M860" s="46">
        <f>M869+M868+M863+M862+M861</f>
        <v>10000</v>
      </c>
      <c r="N860" s="46">
        <f>N869+N868+N863+N862+N861</f>
        <v>0</v>
      </c>
      <c r="O860" s="46">
        <f t="shared" si="78"/>
        <v>10000</v>
      </c>
      <c r="Q860" s="46">
        <f t="shared" si="75"/>
        <v>94604</v>
      </c>
      <c r="R860" s="46">
        <f t="shared" si="75"/>
        <v>0</v>
      </c>
      <c r="S860" s="46">
        <f t="shared" si="75"/>
        <v>94604</v>
      </c>
    </row>
    <row r="861" spans="2:19" x14ac:dyDescent="0.2">
      <c r="B861" s="73">
        <f t="shared" si="77"/>
        <v>157</v>
      </c>
      <c r="C861" s="13"/>
      <c r="D861" s="13"/>
      <c r="E861" s="13"/>
      <c r="F861" s="50" t="s">
        <v>200</v>
      </c>
      <c r="G861" s="13">
        <v>610</v>
      </c>
      <c r="H861" s="13" t="s">
        <v>137</v>
      </c>
      <c r="I861" s="47">
        <v>49110</v>
      </c>
      <c r="J861" s="47"/>
      <c r="K861" s="47">
        <f t="shared" si="76"/>
        <v>49110</v>
      </c>
      <c r="M861" s="47"/>
      <c r="N861" s="47"/>
      <c r="O861" s="47">
        <f t="shared" si="78"/>
        <v>0</v>
      </c>
      <c r="Q861" s="47">
        <f t="shared" si="75"/>
        <v>49110</v>
      </c>
      <c r="R861" s="47">
        <f t="shared" si="75"/>
        <v>0</v>
      </c>
      <c r="S861" s="47">
        <f t="shared" si="75"/>
        <v>49110</v>
      </c>
    </row>
    <row r="862" spans="2:19" x14ac:dyDescent="0.2">
      <c r="B862" s="73">
        <f t="shared" si="77"/>
        <v>158</v>
      </c>
      <c r="C862" s="13"/>
      <c r="D862" s="13"/>
      <c r="E862" s="13"/>
      <c r="F862" s="50" t="s">
        <v>200</v>
      </c>
      <c r="G862" s="13">
        <v>620</v>
      </c>
      <c r="H862" s="13" t="s">
        <v>132</v>
      </c>
      <c r="I862" s="47">
        <v>18790</v>
      </c>
      <c r="J862" s="47"/>
      <c r="K862" s="47">
        <f t="shared" si="76"/>
        <v>18790</v>
      </c>
      <c r="M862" s="47"/>
      <c r="N862" s="47"/>
      <c r="O862" s="47">
        <f t="shared" si="78"/>
        <v>0</v>
      </c>
      <c r="Q862" s="47">
        <f t="shared" si="75"/>
        <v>18790</v>
      </c>
      <c r="R862" s="47">
        <f t="shared" si="75"/>
        <v>0</v>
      </c>
      <c r="S862" s="47">
        <f t="shared" si="75"/>
        <v>18790</v>
      </c>
    </row>
    <row r="863" spans="2:19" x14ac:dyDescent="0.2">
      <c r="B863" s="73">
        <f t="shared" si="77"/>
        <v>159</v>
      </c>
      <c r="C863" s="13"/>
      <c r="D863" s="13"/>
      <c r="E863" s="13"/>
      <c r="F863" s="50" t="s">
        <v>200</v>
      </c>
      <c r="G863" s="13">
        <v>630</v>
      </c>
      <c r="H863" s="13" t="s">
        <v>129</v>
      </c>
      <c r="I863" s="47">
        <f>I867+I866+I865+I864</f>
        <v>15304</v>
      </c>
      <c r="J863" s="47">
        <f>J867+J866+J865+J864</f>
        <v>0</v>
      </c>
      <c r="K863" s="47">
        <f t="shared" si="76"/>
        <v>15304</v>
      </c>
      <c r="M863" s="47">
        <f>M867+M866+M865+M864</f>
        <v>0</v>
      </c>
      <c r="N863" s="47">
        <f>N867+N866+N865+N864</f>
        <v>0</v>
      </c>
      <c r="O863" s="47">
        <f t="shared" si="78"/>
        <v>0</v>
      </c>
      <c r="Q863" s="47">
        <f t="shared" si="75"/>
        <v>15304</v>
      </c>
      <c r="R863" s="47">
        <f t="shared" si="75"/>
        <v>0</v>
      </c>
      <c r="S863" s="47">
        <f t="shared" si="75"/>
        <v>15304</v>
      </c>
    </row>
    <row r="864" spans="2:19" x14ac:dyDescent="0.2">
      <c r="B864" s="73">
        <f t="shared" si="77"/>
        <v>160</v>
      </c>
      <c r="C864" s="4"/>
      <c r="D864" s="4"/>
      <c r="E864" s="4"/>
      <c r="F864" s="51" t="s">
        <v>200</v>
      </c>
      <c r="G864" s="4">
        <v>632</v>
      </c>
      <c r="H864" s="4" t="s">
        <v>140</v>
      </c>
      <c r="I864" s="24">
        <v>320</v>
      </c>
      <c r="J864" s="24"/>
      <c r="K864" s="24">
        <f t="shared" si="76"/>
        <v>320</v>
      </c>
      <c r="M864" s="24"/>
      <c r="N864" s="24"/>
      <c r="O864" s="24">
        <f t="shared" si="78"/>
        <v>0</v>
      </c>
      <c r="Q864" s="24">
        <f t="shared" si="75"/>
        <v>320</v>
      </c>
      <c r="R864" s="24">
        <f t="shared" si="75"/>
        <v>0</v>
      </c>
      <c r="S864" s="24">
        <f t="shared" si="75"/>
        <v>320</v>
      </c>
    </row>
    <row r="865" spans="2:19" x14ac:dyDescent="0.2">
      <c r="B865" s="73">
        <f t="shared" si="77"/>
        <v>161</v>
      </c>
      <c r="C865" s="4"/>
      <c r="D865" s="4"/>
      <c r="E865" s="4"/>
      <c r="F865" s="51" t="s">
        <v>200</v>
      </c>
      <c r="G865" s="4">
        <v>633</v>
      </c>
      <c r="H865" s="4" t="s">
        <v>133</v>
      </c>
      <c r="I865" s="24">
        <f>2876+608</f>
        <v>3484</v>
      </c>
      <c r="J865" s="24"/>
      <c r="K865" s="24">
        <f t="shared" si="76"/>
        <v>3484</v>
      </c>
      <c r="M865" s="24"/>
      <c r="N865" s="24"/>
      <c r="O865" s="24">
        <f t="shared" si="78"/>
        <v>0</v>
      </c>
      <c r="Q865" s="24">
        <f t="shared" si="75"/>
        <v>3484</v>
      </c>
      <c r="R865" s="24">
        <f t="shared" si="75"/>
        <v>0</v>
      </c>
      <c r="S865" s="24">
        <f t="shared" si="75"/>
        <v>3484</v>
      </c>
    </row>
    <row r="866" spans="2:19" x14ac:dyDescent="0.2">
      <c r="B866" s="73">
        <f t="shared" si="77"/>
        <v>162</v>
      </c>
      <c r="C866" s="4"/>
      <c r="D866" s="4"/>
      <c r="E866" s="4"/>
      <c r="F866" s="51" t="s">
        <v>200</v>
      </c>
      <c r="G866" s="4">
        <v>636</v>
      </c>
      <c r="H866" s="4" t="s">
        <v>134</v>
      </c>
      <c r="I866" s="24">
        <v>10000</v>
      </c>
      <c r="J866" s="24"/>
      <c r="K866" s="24">
        <f t="shared" si="76"/>
        <v>10000</v>
      </c>
      <c r="M866" s="24"/>
      <c r="N866" s="24"/>
      <c r="O866" s="24">
        <f t="shared" si="78"/>
        <v>0</v>
      </c>
      <c r="Q866" s="24">
        <f t="shared" si="75"/>
        <v>10000</v>
      </c>
      <c r="R866" s="24">
        <f t="shared" si="75"/>
        <v>0</v>
      </c>
      <c r="S866" s="24">
        <f t="shared" si="75"/>
        <v>10000</v>
      </c>
    </row>
    <row r="867" spans="2:19" x14ac:dyDescent="0.2">
      <c r="B867" s="73">
        <f t="shared" si="77"/>
        <v>163</v>
      </c>
      <c r="C867" s="4"/>
      <c r="D867" s="4"/>
      <c r="E867" s="4"/>
      <c r="F867" s="51" t="s">
        <v>200</v>
      </c>
      <c r="G867" s="4">
        <v>637</v>
      </c>
      <c r="H867" s="4" t="s">
        <v>130</v>
      </c>
      <c r="I867" s="24">
        <v>1500</v>
      </c>
      <c r="J867" s="24"/>
      <c r="K867" s="24">
        <f t="shared" si="76"/>
        <v>1500</v>
      </c>
      <c r="M867" s="24"/>
      <c r="N867" s="24"/>
      <c r="O867" s="24">
        <f t="shared" si="78"/>
        <v>0</v>
      </c>
      <c r="Q867" s="24">
        <f t="shared" si="75"/>
        <v>1500</v>
      </c>
      <c r="R867" s="24">
        <f t="shared" si="75"/>
        <v>0</v>
      </c>
      <c r="S867" s="24">
        <f t="shared" si="75"/>
        <v>1500</v>
      </c>
    </row>
    <row r="868" spans="2:19" x14ac:dyDescent="0.2">
      <c r="B868" s="73">
        <f t="shared" si="77"/>
        <v>164</v>
      </c>
      <c r="C868" s="13"/>
      <c r="D868" s="13"/>
      <c r="E868" s="13"/>
      <c r="F868" s="50" t="s">
        <v>200</v>
      </c>
      <c r="G868" s="13">
        <v>640</v>
      </c>
      <c r="H868" s="13" t="s">
        <v>136</v>
      </c>
      <c r="I868" s="47">
        <v>1400</v>
      </c>
      <c r="J868" s="47"/>
      <c r="K868" s="47">
        <f t="shared" si="76"/>
        <v>1400</v>
      </c>
      <c r="M868" s="47"/>
      <c r="N868" s="47"/>
      <c r="O868" s="47">
        <f t="shared" si="78"/>
        <v>0</v>
      </c>
      <c r="Q868" s="47">
        <f t="shared" si="75"/>
        <v>1400</v>
      </c>
      <c r="R868" s="47">
        <f t="shared" si="75"/>
        <v>0</v>
      </c>
      <c r="S868" s="47">
        <f t="shared" si="75"/>
        <v>1400</v>
      </c>
    </row>
    <row r="869" spans="2:19" x14ac:dyDescent="0.2">
      <c r="B869" s="73">
        <f t="shared" si="77"/>
        <v>165</v>
      </c>
      <c r="C869" s="13"/>
      <c r="D869" s="13"/>
      <c r="E869" s="13"/>
      <c r="F869" s="50" t="s">
        <v>200</v>
      </c>
      <c r="G869" s="13">
        <v>710</v>
      </c>
      <c r="H869" s="13" t="s">
        <v>185</v>
      </c>
      <c r="I869" s="47">
        <f>I870</f>
        <v>0</v>
      </c>
      <c r="J869" s="47">
        <f>J870</f>
        <v>0</v>
      </c>
      <c r="K869" s="47">
        <f t="shared" si="76"/>
        <v>0</v>
      </c>
      <c r="M869" s="47">
        <f>M870</f>
        <v>10000</v>
      </c>
      <c r="N869" s="47">
        <f>N870</f>
        <v>0</v>
      </c>
      <c r="O869" s="47">
        <f t="shared" si="78"/>
        <v>10000</v>
      </c>
      <c r="Q869" s="47">
        <f t="shared" si="75"/>
        <v>10000</v>
      </c>
      <c r="R869" s="47">
        <f t="shared" si="75"/>
        <v>0</v>
      </c>
      <c r="S869" s="47">
        <f t="shared" si="75"/>
        <v>10000</v>
      </c>
    </row>
    <row r="870" spans="2:19" x14ac:dyDescent="0.2">
      <c r="B870" s="73">
        <f t="shared" si="77"/>
        <v>166</v>
      </c>
      <c r="C870" s="4"/>
      <c r="D870" s="4"/>
      <c r="E870" s="4"/>
      <c r="F870" s="83" t="s">
        <v>200</v>
      </c>
      <c r="G870" s="84">
        <v>717</v>
      </c>
      <c r="H870" s="84" t="s">
        <v>195</v>
      </c>
      <c r="I870" s="85"/>
      <c r="J870" s="85"/>
      <c r="K870" s="85">
        <f t="shared" si="76"/>
        <v>0</v>
      </c>
      <c r="M870" s="85">
        <f>M871</f>
        <v>10000</v>
      </c>
      <c r="N870" s="85">
        <f>N871</f>
        <v>0</v>
      </c>
      <c r="O870" s="85">
        <f t="shared" si="78"/>
        <v>10000</v>
      </c>
      <c r="Q870" s="85">
        <f t="shared" ref="Q870:S933" si="79">M870+I870</f>
        <v>10000</v>
      </c>
      <c r="R870" s="85">
        <f t="shared" si="79"/>
        <v>0</v>
      </c>
      <c r="S870" s="85">
        <f t="shared" si="79"/>
        <v>10000</v>
      </c>
    </row>
    <row r="871" spans="2:19" x14ac:dyDescent="0.2">
      <c r="B871" s="73">
        <f t="shared" si="77"/>
        <v>167</v>
      </c>
      <c r="C871" s="4"/>
      <c r="D871" s="4"/>
      <c r="E871" s="4"/>
      <c r="F871" s="51"/>
      <c r="G871" s="4"/>
      <c r="H871" s="4" t="s">
        <v>346</v>
      </c>
      <c r="I871" s="24"/>
      <c r="J871" s="24"/>
      <c r="K871" s="24">
        <f t="shared" si="76"/>
        <v>0</v>
      </c>
      <c r="M871" s="24">
        <v>10000</v>
      </c>
      <c r="N871" s="24"/>
      <c r="O871" s="24">
        <f t="shared" si="78"/>
        <v>10000</v>
      </c>
      <c r="Q871" s="24">
        <f t="shared" si="79"/>
        <v>10000</v>
      </c>
      <c r="R871" s="24">
        <f t="shared" si="79"/>
        <v>0</v>
      </c>
      <c r="S871" s="24">
        <f t="shared" si="79"/>
        <v>10000</v>
      </c>
    </row>
    <row r="872" spans="2:19" x14ac:dyDescent="0.2">
      <c r="B872" s="73">
        <f t="shared" si="77"/>
        <v>168</v>
      </c>
      <c r="C872" s="12"/>
      <c r="D872" s="12"/>
      <c r="E872" s="12" t="s">
        <v>109</v>
      </c>
      <c r="F872" s="49"/>
      <c r="G872" s="12"/>
      <c r="H872" s="12" t="s">
        <v>110</v>
      </c>
      <c r="I872" s="46">
        <f>I882+I881+I875+I874+I873</f>
        <v>237267</v>
      </c>
      <c r="J872" s="46">
        <f>J882+J881+J875+J874+J873</f>
        <v>0</v>
      </c>
      <c r="K872" s="46">
        <f t="shared" si="76"/>
        <v>237267</v>
      </c>
      <c r="M872" s="46">
        <f>M882+M881+M875+M874+M873</f>
        <v>30000</v>
      </c>
      <c r="N872" s="46">
        <f>N882+N881+N875+N874+N873</f>
        <v>0</v>
      </c>
      <c r="O872" s="46">
        <f t="shared" si="78"/>
        <v>30000</v>
      </c>
      <c r="Q872" s="46">
        <f t="shared" si="79"/>
        <v>267267</v>
      </c>
      <c r="R872" s="46">
        <f t="shared" si="79"/>
        <v>0</v>
      </c>
      <c r="S872" s="46">
        <f t="shared" si="79"/>
        <v>267267</v>
      </c>
    </row>
    <row r="873" spans="2:19" x14ac:dyDescent="0.2">
      <c r="B873" s="73">
        <f t="shared" si="77"/>
        <v>169</v>
      </c>
      <c r="C873" s="13"/>
      <c r="D873" s="13"/>
      <c r="E873" s="13"/>
      <c r="F873" s="50" t="s">
        <v>200</v>
      </c>
      <c r="G873" s="13">
        <v>610</v>
      </c>
      <c r="H873" s="13" t="s">
        <v>137</v>
      </c>
      <c r="I873" s="47">
        <v>148370</v>
      </c>
      <c r="J873" s="47"/>
      <c r="K873" s="47">
        <f t="shared" si="76"/>
        <v>148370</v>
      </c>
      <c r="M873" s="47"/>
      <c r="N873" s="47"/>
      <c r="O873" s="47">
        <f t="shared" si="78"/>
        <v>0</v>
      </c>
      <c r="Q873" s="47">
        <f t="shared" si="79"/>
        <v>148370</v>
      </c>
      <c r="R873" s="47">
        <f t="shared" si="79"/>
        <v>0</v>
      </c>
      <c r="S873" s="47">
        <f t="shared" si="79"/>
        <v>148370</v>
      </c>
    </row>
    <row r="874" spans="2:19" x14ac:dyDescent="0.2">
      <c r="B874" s="73">
        <f t="shared" si="77"/>
        <v>170</v>
      </c>
      <c r="C874" s="13"/>
      <c r="D874" s="13"/>
      <c r="E874" s="13"/>
      <c r="F874" s="50" t="s">
        <v>200</v>
      </c>
      <c r="G874" s="13">
        <v>620</v>
      </c>
      <c r="H874" s="13" t="s">
        <v>132</v>
      </c>
      <c r="I874" s="47">
        <v>55095</v>
      </c>
      <c r="J874" s="47"/>
      <c r="K874" s="47">
        <f t="shared" si="76"/>
        <v>55095</v>
      </c>
      <c r="M874" s="47"/>
      <c r="N874" s="47"/>
      <c r="O874" s="47">
        <f t="shared" si="78"/>
        <v>0</v>
      </c>
      <c r="Q874" s="47">
        <f t="shared" si="79"/>
        <v>55095</v>
      </c>
      <c r="R874" s="47">
        <f t="shared" si="79"/>
        <v>0</v>
      </c>
      <c r="S874" s="47">
        <f t="shared" si="79"/>
        <v>55095</v>
      </c>
    </row>
    <row r="875" spans="2:19" x14ac:dyDescent="0.2">
      <c r="B875" s="73">
        <f t="shared" si="77"/>
        <v>171</v>
      </c>
      <c r="C875" s="13"/>
      <c r="D875" s="13"/>
      <c r="E875" s="13"/>
      <c r="F875" s="50" t="s">
        <v>200</v>
      </c>
      <c r="G875" s="13">
        <v>630</v>
      </c>
      <c r="H875" s="13" t="s">
        <v>129</v>
      </c>
      <c r="I875" s="47">
        <f>I880+I879+I878+I877+I876</f>
        <v>30522</v>
      </c>
      <c r="J875" s="47">
        <f>J880+J879+J878+J877+J876</f>
        <v>0</v>
      </c>
      <c r="K875" s="47">
        <f t="shared" si="76"/>
        <v>30522</v>
      </c>
      <c r="M875" s="47">
        <f>M880+M879+M878+M877+M876</f>
        <v>0</v>
      </c>
      <c r="N875" s="47">
        <f>N880+N879+N878+N877+N876</f>
        <v>0</v>
      </c>
      <c r="O875" s="47">
        <f t="shared" si="78"/>
        <v>0</v>
      </c>
      <c r="Q875" s="47">
        <f t="shared" si="79"/>
        <v>30522</v>
      </c>
      <c r="R875" s="47">
        <f t="shared" si="79"/>
        <v>0</v>
      </c>
      <c r="S875" s="47">
        <f t="shared" si="79"/>
        <v>30522</v>
      </c>
    </row>
    <row r="876" spans="2:19" x14ac:dyDescent="0.2">
      <c r="B876" s="73">
        <f t="shared" si="77"/>
        <v>172</v>
      </c>
      <c r="C876" s="4"/>
      <c r="D876" s="4"/>
      <c r="E876" s="4"/>
      <c r="F876" s="51" t="s">
        <v>200</v>
      </c>
      <c r="G876" s="4">
        <v>632</v>
      </c>
      <c r="H876" s="4" t="s">
        <v>140</v>
      </c>
      <c r="I876" s="24">
        <v>7530</v>
      </c>
      <c r="J876" s="24"/>
      <c r="K876" s="24">
        <f t="shared" si="76"/>
        <v>7530</v>
      </c>
      <c r="M876" s="24"/>
      <c r="N876" s="24"/>
      <c r="O876" s="24">
        <f t="shared" si="78"/>
        <v>0</v>
      </c>
      <c r="Q876" s="24">
        <f t="shared" si="79"/>
        <v>7530</v>
      </c>
      <c r="R876" s="24">
        <f t="shared" si="79"/>
        <v>0</v>
      </c>
      <c r="S876" s="24">
        <f t="shared" si="79"/>
        <v>7530</v>
      </c>
    </row>
    <row r="877" spans="2:19" x14ac:dyDescent="0.2">
      <c r="B877" s="73">
        <f t="shared" si="77"/>
        <v>173</v>
      </c>
      <c r="C877" s="4"/>
      <c r="D877" s="4"/>
      <c r="E877" s="4"/>
      <c r="F877" s="51" t="s">
        <v>200</v>
      </c>
      <c r="G877" s="4">
        <v>633</v>
      </c>
      <c r="H877" s="4" t="s">
        <v>133</v>
      </c>
      <c r="I877" s="24">
        <f>8500+2192</f>
        <v>10692</v>
      </c>
      <c r="J877" s="24"/>
      <c r="K877" s="24">
        <f t="shared" si="76"/>
        <v>10692</v>
      </c>
      <c r="M877" s="24"/>
      <c r="N877" s="24"/>
      <c r="O877" s="24">
        <f t="shared" si="78"/>
        <v>0</v>
      </c>
      <c r="Q877" s="24">
        <f t="shared" si="79"/>
        <v>10692</v>
      </c>
      <c r="R877" s="24">
        <f t="shared" si="79"/>
        <v>0</v>
      </c>
      <c r="S877" s="24">
        <f t="shared" si="79"/>
        <v>10692</v>
      </c>
    </row>
    <row r="878" spans="2:19" x14ac:dyDescent="0.2">
      <c r="B878" s="73">
        <f t="shared" si="77"/>
        <v>174</v>
      </c>
      <c r="C878" s="4"/>
      <c r="D878" s="4"/>
      <c r="E878" s="4"/>
      <c r="F878" s="51" t="s">
        <v>200</v>
      </c>
      <c r="G878" s="4">
        <v>635</v>
      </c>
      <c r="H878" s="4" t="s">
        <v>139</v>
      </c>
      <c r="I878" s="24">
        <v>600</v>
      </c>
      <c r="J878" s="24"/>
      <c r="K878" s="24">
        <f t="shared" si="76"/>
        <v>600</v>
      </c>
      <c r="M878" s="24"/>
      <c r="N878" s="24"/>
      <c r="O878" s="24">
        <f t="shared" si="78"/>
        <v>0</v>
      </c>
      <c r="Q878" s="24">
        <f t="shared" si="79"/>
        <v>600</v>
      </c>
      <c r="R878" s="24">
        <f t="shared" si="79"/>
        <v>0</v>
      </c>
      <c r="S878" s="24">
        <f t="shared" si="79"/>
        <v>600</v>
      </c>
    </row>
    <row r="879" spans="2:19" x14ac:dyDescent="0.2">
      <c r="B879" s="73">
        <f t="shared" si="77"/>
        <v>175</v>
      </c>
      <c r="C879" s="4"/>
      <c r="D879" s="4"/>
      <c r="E879" s="4"/>
      <c r="F879" s="51" t="s">
        <v>200</v>
      </c>
      <c r="G879" s="4">
        <v>636</v>
      </c>
      <c r="H879" s="4" t="s">
        <v>134</v>
      </c>
      <c r="I879" s="24">
        <v>4700</v>
      </c>
      <c r="J879" s="24"/>
      <c r="K879" s="24">
        <f t="shared" si="76"/>
        <v>4700</v>
      </c>
      <c r="M879" s="24"/>
      <c r="N879" s="24"/>
      <c r="O879" s="24">
        <f t="shared" si="78"/>
        <v>0</v>
      </c>
      <c r="Q879" s="24">
        <f t="shared" si="79"/>
        <v>4700</v>
      </c>
      <c r="R879" s="24">
        <f t="shared" si="79"/>
        <v>0</v>
      </c>
      <c r="S879" s="24">
        <f t="shared" si="79"/>
        <v>4700</v>
      </c>
    </row>
    <row r="880" spans="2:19" x14ac:dyDescent="0.2">
      <c r="B880" s="73">
        <f t="shared" si="77"/>
        <v>176</v>
      </c>
      <c r="C880" s="4"/>
      <c r="D880" s="4"/>
      <c r="E880" s="4"/>
      <c r="F880" s="51" t="s">
        <v>200</v>
      </c>
      <c r="G880" s="4">
        <v>637</v>
      </c>
      <c r="H880" s="4" t="s">
        <v>130</v>
      </c>
      <c r="I880" s="24">
        <v>7000</v>
      </c>
      <c r="J880" s="24"/>
      <c r="K880" s="24">
        <f t="shared" si="76"/>
        <v>7000</v>
      </c>
      <c r="M880" s="24"/>
      <c r="N880" s="24"/>
      <c r="O880" s="24">
        <f t="shared" si="78"/>
        <v>0</v>
      </c>
      <c r="Q880" s="24">
        <f t="shared" si="79"/>
        <v>7000</v>
      </c>
      <c r="R880" s="24">
        <f t="shared" si="79"/>
        <v>0</v>
      </c>
      <c r="S880" s="24">
        <f t="shared" si="79"/>
        <v>7000</v>
      </c>
    </row>
    <row r="881" spans="2:19" x14ac:dyDescent="0.2">
      <c r="B881" s="73">
        <f t="shared" si="77"/>
        <v>177</v>
      </c>
      <c r="C881" s="13"/>
      <c r="D881" s="13"/>
      <c r="E881" s="13"/>
      <c r="F881" s="50" t="s">
        <v>200</v>
      </c>
      <c r="G881" s="13">
        <v>640</v>
      </c>
      <c r="H881" s="13" t="s">
        <v>136</v>
      </c>
      <c r="I881" s="47">
        <v>3280</v>
      </c>
      <c r="J881" s="47"/>
      <c r="K881" s="47">
        <f t="shared" si="76"/>
        <v>3280</v>
      </c>
      <c r="M881" s="47"/>
      <c r="N881" s="47"/>
      <c r="O881" s="47">
        <f t="shared" si="78"/>
        <v>0</v>
      </c>
      <c r="Q881" s="47">
        <f t="shared" si="79"/>
        <v>3280</v>
      </c>
      <c r="R881" s="47">
        <f t="shared" si="79"/>
        <v>0</v>
      </c>
      <c r="S881" s="47">
        <f t="shared" si="79"/>
        <v>3280</v>
      </c>
    </row>
    <row r="882" spans="2:19" x14ac:dyDescent="0.2">
      <c r="B882" s="73">
        <f t="shared" si="77"/>
        <v>178</v>
      </c>
      <c r="C882" s="13"/>
      <c r="D882" s="13"/>
      <c r="E882" s="13"/>
      <c r="F882" s="50" t="s">
        <v>200</v>
      </c>
      <c r="G882" s="13">
        <v>710</v>
      </c>
      <c r="H882" s="13" t="s">
        <v>185</v>
      </c>
      <c r="I882" s="47">
        <f>I883</f>
        <v>0</v>
      </c>
      <c r="J882" s="47">
        <f>J883</f>
        <v>0</v>
      </c>
      <c r="K882" s="47">
        <f t="shared" si="76"/>
        <v>0</v>
      </c>
      <c r="M882" s="47">
        <f>M883</f>
        <v>30000</v>
      </c>
      <c r="N882" s="47">
        <f>N883</f>
        <v>0</v>
      </c>
      <c r="O882" s="47">
        <f t="shared" si="78"/>
        <v>30000</v>
      </c>
      <c r="Q882" s="47">
        <f t="shared" si="79"/>
        <v>30000</v>
      </c>
      <c r="R882" s="47">
        <f t="shared" si="79"/>
        <v>0</v>
      </c>
      <c r="S882" s="47">
        <f t="shared" si="79"/>
        <v>30000</v>
      </c>
    </row>
    <row r="883" spans="2:19" x14ac:dyDescent="0.2">
      <c r="B883" s="73">
        <f t="shared" si="77"/>
        <v>179</v>
      </c>
      <c r="C883" s="4"/>
      <c r="D883" s="4"/>
      <c r="E883" s="4"/>
      <c r="F883" s="83" t="s">
        <v>200</v>
      </c>
      <c r="G883" s="84">
        <v>717</v>
      </c>
      <c r="H883" s="84" t="s">
        <v>195</v>
      </c>
      <c r="I883" s="85"/>
      <c r="J883" s="85"/>
      <c r="K883" s="85">
        <f t="shared" si="76"/>
        <v>0</v>
      </c>
      <c r="M883" s="85">
        <f>M884</f>
        <v>30000</v>
      </c>
      <c r="N883" s="85">
        <f>N884</f>
        <v>0</v>
      </c>
      <c r="O883" s="85">
        <f t="shared" si="78"/>
        <v>30000</v>
      </c>
      <c r="Q883" s="85">
        <f t="shared" si="79"/>
        <v>30000</v>
      </c>
      <c r="R883" s="85">
        <f t="shared" si="79"/>
        <v>0</v>
      </c>
      <c r="S883" s="85">
        <f t="shared" si="79"/>
        <v>30000</v>
      </c>
    </row>
    <row r="884" spans="2:19" x14ac:dyDescent="0.2">
      <c r="B884" s="73">
        <f t="shared" si="77"/>
        <v>180</v>
      </c>
      <c r="C884" s="4"/>
      <c r="D884" s="4"/>
      <c r="E884" s="4"/>
      <c r="F884" s="51"/>
      <c r="G884" s="4"/>
      <c r="H884" s="36" t="s">
        <v>432</v>
      </c>
      <c r="I884" s="24"/>
      <c r="J884" s="24"/>
      <c r="K884" s="24">
        <f t="shared" si="76"/>
        <v>0</v>
      </c>
      <c r="M884" s="24">
        <v>30000</v>
      </c>
      <c r="N884" s="24"/>
      <c r="O884" s="24">
        <f t="shared" si="78"/>
        <v>30000</v>
      </c>
      <c r="Q884" s="24">
        <f t="shared" si="79"/>
        <v>30000</v>
      </c>
      <c r="R884" s="24">
        <f t="shared" si="79"/>
        <v>0</v>
      </c>
      <c r="S884" s="24">
        <f t="shared" si="79"/>
        <v>30000</v>
      </c>
    </row>
    <row r="885" spans="2:19" ht="15" x14ac:dyDescent="0.2">
      <c r="B885" s="73">
        <f t="shared" si="77"/>
        <v>181</v>
      </c>
      <c r="C885" s="9">
        <v>2</v>
      </c>
      <c r="D885" s="200" t="s">
        <v>194</v>
      </c>
      <c r="E885" s="193"/>
      <c r="F885" s="193"/>
      <c r="G885" s="193"/>
      <c r="H885" s="194"/>
      <c r="I885" s="43">
        <f>I886+I899+I918+I940+I960+I982+I1006+I1027+I1050</f>
        <v>6801358</v>
      </c>
      <c r="J885" s="43">
        <f>J886+J899+J918+J940+J960+J982+J1006+J1027+J1050</f>
        <v>0</v>
      </c>
      <c r="K885" s="43">
        <f t="shared" si="76"/>
        <v>6801358</v>
      </c>
      <c r="M885" s="43">
        <f>M886+M899+M918+M940+M960+M982+M1006+M1027+M1050</f>
        <v>202000</v>
      </c>
      <c r="N885" s="43">
        <f>N886+N899+N918+N940+N960+N982+N1006+N1027+N1050</f>
        <v>0</v>
      </c>
      <c r="O885" s="43">
        <f t="shared" si="78"/>
        <v>202000</v>
      </c>
      <c r="Q885" s="43">
        <f t="shared" si="79"/>
        <v>7003358</v>
      </c>
      <c r="R885" s="43">
        <f t="shared" si="79"/>
        <v>0</v>
      </c>
      <c r="S885" s="43">
        <f t="shared" si="79"/>
        <v>7003358</v>
      </c>
    </row>
    <row r="886" spans="2:19" ht="15" x14ac:dyDescent="0.25">
      <c r="B886" s="73">
        <f t="shared" si="77"/>
        <v>182</v>
      </c>
      <c r="C886" s="16"/>
      <c r="D886" s="16"/>
      <c r="E886" s="16">
        <v>4</v>
      </c>
      <c r="F886" s="48"/>
      <c r="G886" s="16"/>
      <c r="H886" s="16" t="s">
        <v>86</v>
      </c>
      <c r="I886" s="45">
        <f>I887</f>
        <v>89578</v>
      </c>
      <c r="J886" s="45">
        <f>J887</f>
        <v>0</v>
      </c>
      <c r="K886" s="45">
        <f t="shared" si="76"/>
        <v>89578</v>
      </c>
      <c r="M886" s="45">
        <f>M887</f>
        <v>50000</v>
      </c>
      <c r="N886" s="45">
        <f>N887</f>
        <v>0</v>
      </c>
      <c r="O886" s="45">
        <f t="shared" si="78"/>
        <v>50000</v>
      </c>
      <c r="Q886" s="45">
        <f t="shared" si="79"/>
        <v>139578</v>
      </c>
      <c r="R886" s="45">
        <f t="shared" si="79"/>
        <v>0</v>
      </c>
      <c r="S886" s="45">
        <f t="shared" si="79"/>
        <v>139578</v>
      </c>
    </row>
    <row r="887" spans="2:19" x14ac:dyDescent="0.2">
      <c r="B887" s="73">
        <f t="shared" si="77"/>
        <v>183</v>
      </c>
      <c r="C887" s="12"/>
      <c r="D887" s="12"/>
      <c r="E887" s="12" t="s">
        <v>93</v>
      </c>
      <c r="F887" s="49"/>
      <c r="G887" s="12"/>
      <c r="H887" s="12" t="s">
        <v>94</v>
      </c>
      <c r="I887" s="46">
        <f>I890+I889+I888+I894</f>
        <v>89578</v>
      </c>
      <c r="J887" s="46">
        <f>J890+J889+J888+J894</f>
        <v>0</v>
      </c>
      <c r="K887" s="46">
        <f t="shared" si="76"/>
        <v>89578</v>
      </c>
      <c r="M887" s="46">
        <f>M890+M889+M888+M894</f>
        <v>50000</v>
      </c>
      <c r="N887" s="46">
        <f>N890+N889+N888+N894</f>
        <v>0</v>
      </c>
      <c r="O887" s="46">
        <f t="shared" si="78"/>
        <v>50000</v>
      </c>
      <c r="Q887" s="46">
        <f t="shared" si="79"/>
        <v>139578</v>
      </c>
      <c r="R887" s="46">
        <f t="shared" si="79"/>
        <v>0</v>
      </c>
      <c r="S887" s="46">
        <f t="shared" si="79"/>
        <v>139578</v>
      </c>
    </row>
    <row r="888" spans="2:19" x14ac:dyDescent="0.2">
      <c r="B888" s="73">
        <f t="shared" si="77"/>
        <v>184</v>
      </c>
      <c r="C888" s="13"/>
      <c r="D888" s="13"/>
      <c r="E888" s="13"/>
      <c r="F888" s="50" t="s">
        <v>127</v>
      </c>
      <c r="G888" s="13">
        <v>610</v>
      </c>
      <c r="H888" s="13" t="s">
        <v>137</v>
      </c>
      <c r="I888" s="47">
        <v>58195</v>
      </c>
      <c r="J888" s="47"/>
      <c r="K888" s="47">
        <f t="shared" si="76"/>
        <v>58195</v>
      </c>
      <c r="M888" s="47"/>
      <c r="N888" s="47"/>
      <c r="O888" s="47">
        <f t="shared" si="78"/>
        <v>0</v>
      </c>
      <c r="Q888" s="47">
        <f t="shared" si="79"/>
        <v>58195</v>
      </c>
      <c r="R888" s="47">
        <f t="shared" si="79"/>
        <v>0</v>
      </c>
      <c r="S888" s="47">
        <f t="shared" si="79"/>
        <v>58195</v>
      </c>
    </row>
    <row r="889" spans="2:19" x14ac:dyDescent="0.2">
      <c r="B889" s="73">
        <f t="shared" si="77"/>
        <v>185</v>
      </c>
      <c r="C889" s="13"/>
      <c r="D889" s="13"/>
      <c r="E889" s="13"/>
      <c r="F889" s="50" t="s">
        <v>127</v>
      </c>
      <c r="G889" s="13">
        <v>620</v>
      </c>
      <c r="H889" s="13" t="s">
        <v>132</v>
      </c>
      <c r="I889" s="47">
        <v>21605</v>
      </c>
      <c r="J889" s="47"/>
      <c r="K889" s="47">
        <f t="shared" si="76"/>
        <v>21605</v>
      </c>
      <c r="M889" s="47"/>
      <c r="N889" s="47"/>
      <c r="O889" s="47">
        <f t="shared" si="78"/>
        <v>0</v>
      </c>
      <c r="Q889" s="47">
        <f t="shared" si="79"/>
        <v>21605</v>
      </c>
      <c r="R889" s="47">
        <f t="shared" si="79"/>
        <v>0</v>
      </c>
      <c r="S889" s="47">
        <f t="shared" si="79"/>
        <v>21605</v>
      </c>
    </row>
    <row r="890" spans="2:19" x14ac:dyDescent="0.2">
      <c r="B890" s="73">
        <f t="shared" si="77"/>
        <v>186</v>
      </c>
      <c r="C890" s="13"/>
      <c r="D890" s="13"/>
      <c r="E890" s="13"/>
      <c r="F890" s="50" t="s">
        <v>127</v>
      </c>
      <c r="G890" s="13">
        <v>630</v>
      </c>
      <c r="H890" s="13" t="s">
        <v>129</v>
      </c>
      <c r="I890" s="47">
        <f>I891+I892+I893</f>
        <v>9778</v>
      </c>
      <c r="J890" s="47">
        <f>J891+J892+J893</f>
        <v>0</v>
      </c>
      <c r="K890" s="47">
        <f t="shared" si="76"/>
        <v>9778</v>
      </c>
      <c r="M890" s="47">
        <v>0</v>
      </c>
      <c r="N890" s="47"/>
      <c r="O890" s="47">
        <f t="shared" si="78"/>
        <v>0</v>
      </c>
      <c r="Q890" s="47">
        <f t="shared" si="79"/>
        <v>9778</v>
      </c>
      <c r="R890" s="47">
        <f t="shared" si="79"/>
        <v>0</v>
      </c>
      <c r="S890" s="47">
        <f t="shared" si="79"/>
        <v>9778</v>
      </c>
    </row>
    <row r="891" spans="2:19" x14ac:dyDescent="0.2">
      <c r="B891" s="73">
        <f t="shared" si="77"/>
        <v>187</v>
      </c>
      <c r="C891" s="4"/>
      <c r="D891" s="4"/>
      <c r="E891" s="4"/>
      <c r="F891" s="51" t="s">
        <v>127</v>
      </c>
      <c r="G891" s="4">
        <v>632</v>
      </c>
      <c r="H891" s="4" t="s">
        <v>140</v>
      </c>
      <c r="I891" s="24">
        <v>5690</v>
      </c>
      <c r="J891" s="24"/>
      <c r="K891" s="24">
        <f t="shared" si="76"/>
        <v>5690</v>
      </c>
      <c r="M891" s="24"/>
      <c r="N891" s="24"/>
      <c r="O891" s="24">
        <f t="shared" si="78"/>
        <v>0</v>
      </c>
      <c r="Q891" s="24">
        <f t="shared" si="79"/>
        <v>5690</v>
      </c>
      <c r="R891" s="24">
        <f t="shared" si="79"/>
        <v>0</v>
      </c>
      <c r="S891" s="24">
        <f t="shared" si="79"/>
        <v>5690</v>
      </c>
    </row>
    <row r="892" spans="2:19" x14ac:dyDescent="0.2">
      <c r="B892" s="73">
        <f t="shared" si="77"/>
        <v>188</v>
      </c>
      <c r="C892" s="4"/>
      <c r="D892" s="4"/>
      <c r="E892" s="4"/>
      <c r="F892" s="51" t="s">
        <v>127</v>
      </c>
      <c r="G892" s="4">
        <v>633</v>
      </c>
      <c r="H892" s="4" t="s">
        <v>133</v>
      </c>
      <c r="I892" s="24">
        <f>800+1088</f>
        <v>1888</v>
      </c>
      <c r="J892" s="24"/>
      <c r="K892" s="24">
        <f t="shared" si="76"/>
        <v>1888</v>
      </c>
      <c r="M892" s="24"/>
      <c r="N892" s="24"/>
      <c r="O892" s="24">
        <f t="shared" si="78"/>
        <v>0</v>
      </c>
      <c r="Q892" s="24">
        <f t="shared" si="79"/>
        <v>1888</v>
      </c>
      <c r="R892" s="24">
        <f t="shared" si="79"/>
        <v>0</v>
      </c>
      <c r="S892" s="24">
        <f t="shared" si="79"/>
        <v>1888</v>
      </c>
    </row>
    <row r="893" spans="2:19" x14ac:dyDescent="0.2">
      <c r="B893" s="73">
        <f t="shared" si="77"/>
        <v>189</v>
      </c>
      <c r="C893" s="4"/>
      <c r="D893" s="4"/>
      <c r="E893" s="4"/>
      <c r="F893" s="51" t="s">
        <v>127</v>
      </c>
      <c r="G893" s="4">
        <v>637</v>
      </c>
      <c r="H893" s="4" t="s">
        <v>130</v>
      </c>
      <c r="I893" s="24">
        <v>2200</v>
      </c>
      <c r="J893" s="24"/>
      <c r="K893" s="24">
        <f t="shared" si="76"/>
        <v>2200</v>
      </c>
      <c r="M893" s="24"/>
      <c r="N893" s="24"/>
      <c r="O893" s="24">
        <f t="shared" si="78"/>
        <v>0</v>
      </c>
      <c r="Q893" s="24">
        <f t="shared" si="79"/>
        <v>2200</v>
      </c>
      <c r="R893" s="24">
        <f t="shared" si="79"/>
        <v>0</v>
      </c>
      <c r="S893" s="24">
        <f t="shared" si="79"/>
        <v>2200</v>
      </c>
    </row>
    <row r="894" spans="2:19" x14ac:dyDescent="0.2">
      <c r="B894" s="73">
        <f t="shared" si="77"/>
        <v>190</v>
      </c>
      <c r="C894" s="13"/>
      <c r="D894" s="13"/>
      <c r="E894" s="13"/>
      <c r="F894" s="50" t="s">
        <v>127</v>
      </c>
      <c r="G894" s="13">
        <v>710</v>
      </c>
      <c r="H894" s="13" t="s">
        <v>185</v>
      </c>
      <c r="I894" s="47">
        <f>I895+I897</f>
        <v>0</v>
      </c>
      <c r="J894" s="47">
        <f>J895+J897</f>
        <v>0</v>
      </c>
      <c r="K894" s="47">
        <f t="shared" si="76"/>
        <v>0</v>
      </c>
      <c r="M894" s="47">
        <f>M895+M897</f>
        <v>50000</v>
      </c>
      <c r="N894" s="47">
        <f>N895+N897</f>
        <v>0</v>
      </c>
      <c r="O894" s="47">
        <f t="shared" si="78"/>
        <v>50000</v>
      </c>
      <c r="Q894" s="47">
        <f t="shared" si="79"/>
        <v>50000</v>
      </c>
      <c r="R894" s="47">
        <f t="shared" si="79"/>
        <v>0</v>
      </c>
      <c r="S894" s="47">
        <f t="shared" si="79"/>
        <v>50000</v>
      </c>
    </row>
    <row r="895" spans="2:19" x14ac:dyDescent="0.2">
      <c r="B895" s="73">
        <f t="shared" si="77"/>
        <v>191</v>
      </c>
      <c r="C895" s="13"/>
      <c r="D895" s="13"/>
      <c r="E895" s="13"/>
      <c r="F895" s="83" t="s">
        <v>200</v>
      </c>
      <c r="G895" s="84">
        <v>716</v>
      </c>
      <c r="H895" s="84" t="s">
        <v>0</v>
      </c>
      <c r="I895" s="85">
        <v>0</v>
      </c>
      <c r="J895" s="85">
        <v>0</v>
      </c>
      <c r="K895" s="85">
        <f t="shared" si="76"/>
        <v>0</v>
      </c>
      <c r="M895" s="85">
        <f>SUM(M896:M896)</f>
        <v>3000</v>
      </c>
      <c r="N895" s="85">
        <f>SUM(N896:N896)</f>
        <v>0</v>
      </c>
      <c r="O895" s="85">
        <f t="shared" si="78"/>
        <v>3000</v>
      </c>
      <c r="Q895" s="85">
        <f t="shared" si="79"/>
        <v>3000</v>
      </c>
      <c r="R895" s="85">
        <f t="shared" si="79"/>
        <v>0</v>
      </c>
      <c r="S895" s="85">
        <f t="shared" si="79"/>
        <v>3000</v>
      </c>
    </row>
    <row r="896" spans="2:19" x14ac:dyDescent="0.2">
      <c r="B896" s="73">
        <f t="shared" si="77"/>
        <v>192</v>
      </c>
      <c r="C896" s="13"/>
      <c r="D896" s="13"/>
      <c r="E896" s="13"/>
      <c r="F896" s="62"/>
      <c r="G896" s="58"/>
      <c r="H896" s="58" t="s">
        <v>519</v>
      </c>
      <c r="I896" s="56"/>
      <c r="J896" s="56"/>
      <c r="K896" s="56">
        <f t="shared" si="76"/>
        <v>0</v>
      </c>
      <c r="M896" s="56">
        <v>3000</v>
      </c>
      <c r="N896" s="56"/>
      <c r="O896" s="56">
        <f t="shared" si="78"/>
        <v>3000</v>
      </c>
      <c r="Q896" s="24">
        <f t="shared" si="79"/>
        <v>3000</v>
      </c>
      <c r="R896" s="24">
        <f t="shared" si="79"/>
        <v>0</v>
      </c>
      <c r="S896" s="24">
        <f t="shared" si="79"/>
        <v>3000</v>
      </c>
    </row>
    <row r="897" spans="2:19" x14ac:dyDescent="0.2">
      <c r="B897" s="73">
        <f t="shared" si="77"/>
        <v>193</v>
      </c>
      <c r="C897" s="13"/>
      <c r="D897" s="13"/>
      <c r="E897" s="13"/>
      <c r="F897" s="83" t="s">
        <v>200</v>
      </c>
      <c r="G897" s="84">
        <v>717</v>
      </c>
      <c r="H897" s="84" t="s">
        <v>195</v>
      </c>
      <c r="I897" s="85">
        <v>0</v>
      </c>
      <c r="J897" s="85">
        <v>0</v>
      </c>
      <c r="K897" s="85">
        <f t="shared" ref="K897:K960" si="80">I897+J897</f>
        <v>0</v>
      </c>
      <c r="M897" s="85">
        <f>SUM(M898:M898)</f>
        <v>47000</v>
      </c>
      <c r="N897" s="85">
        <f>SUM(N898:N898)</f>
        <v>0</v>
      </c>
      <c r="O897" s="85">
        <f t="shared" si="78"/>
        <v>47000</v>
      </c>
      <c r="Q897" s="85">
        <f t="shared" si="79"/>
        <v>47000</v>
      </c>
      <c r="R897" s="85">
        <f t="shared" si="79"/>
        <v>0</v>
      </c>
      <c r="S897" s="85">
        <f t="shared" si="79"/>
        <v>47000</v>
      </c>
    </row>
    <row r="898" spans="2:19" x14ac:dyDescent="0.2">
      <c r="B898" s="73">
        <f t="shared" ref="B898:B961" si="81">B897+1</f>
        <v>194</v>
      </c>
      <c r="C898" s="13"/>
      <c r="D898" s="13"/>
      <c r="E898" s="13"/>
      <c r="F898" s="62"/>
      <c r="G898" s="58"/>
      <c r="H898" s="57" t="s">
        <v>520</v>
      </c>
      <c r="I898" s="56"/>
      <c r="J898" s="56"/>
      <c r="K898" s="56">
        <f t="shared" si="80"/>
        <v>0</v>
      </c>
      <c r="M898" s="56">
        <v>47000</v>
      </c>
      <c r="N898" s="56"/>
      <c r="O898" s="56">
        <f t="shared" si="78"/>
        <v>47000</v>
      </c>
      <c r="Q898" s="24">
        <f t="shared" si="79"/>
        <v>47000</v>
      </c>
      <c r="R898" s="24">
        <f t="shared" si="79"/>
        <v>0</v>
      </c>
      <c r="S898" s="24">
        <f t="shared" si="79"/>
        <v>47000</v>
      </c>
    </row>
    <row r="899" spans="2:19" ht="13.5" customHeight="1" x14ac:dyDescent="0.25">
      <c r="B899" s="73">
        <f t="shared" si="81"/>
        <v>195</v>
      </c>
      <c r="C899" s="16"/>
      <c r="D899" s="16"/>
      <c r="E899" s="16">
        <v>6</v>
      </c>
      <c r="F899" s="48"/>
      <c r="G899" s="16"/>
      <c r="H899" s="16" t="s">
        <v>83</v>
      </c>
      <c r="I899" s="45">
        <f>I900+I901+I902+I908+I909+I910+I911+I917</f>
        <v>727715</v>
      </c>
      <c r="J899" s="45">
        <f>J900+J901+J902+J908+J909+J910+J911+J917</f>
        <v>0</v>
      </c>
      <c r="K899" s="45">
        <f t="shared" si="80"/>
        <v>727715</v>
      </c>
      <c r="M899" s="45">
        <f>M900+M901+M902+M908+M909+M910+M911+M917</f>
        <v>0</v>
      </c>
      <c r="N899" s="45">
        <f>N900+N901+N902+N908+N909+N910+N911+N917</f>
        <v>0</v>
      </c>
      <c r="O899" s="45">
        <f t="shared" si="78"/>
        <v>0</v>
      </c>
      <c r="Q899" s="45">
        <f t="shared" si="79"/>
        <v>727715</v>
      </c>
      <c r="R899" s="45">
        <f t="shared" si="79"/>
        <v>0</v>
      </c>
      <c r="S899" s="45">
        <f t="shared" si="79"/>
        <v>727715</v>
      </c>
    </row>
    <row r="900" spans="2:19" ht="18" customHeight="1" x14ac:dyDescent="0.2">
      <c r="B900" s="73">
        <f t="shared" si="81"/>
        <v>196</v>
      </c>
      <c r="C900" s="13"/>
      <c r="D900" s="13"/>
      <c r="E900" s="13"/>
      <c r="F900" s="50" t="s">
        <v>127</v>
      </c>
      <c r="G900" s="13">
        <v>610</v>
      </c>
      <c r="H900" s="13" t="s">
        <v>137</v>
      </c>
      <c r="I900" s="47">
        <v>201972</v>
      </c>
      <c r="J900" s="47"/>
      <c r="K900" s="47">
        <f t="shared" si="80"/>
        <v>201972</v>
      </c>
      <c r="M900" s="47"/>
      <c r="N900" s="47"/>
      <c r="O900" s="47">
        <f t="shared" si="78"/>
        <v>0</v>
      </c>
      <c r="Q900" s="47">
        <f t="shared" si="79"/>
        <v>201972</v>
      </c>
      <c r="R900" s="47">
        <f t="shared" si="79"/>
        <v>0</v>
      </c>
      <c r="S900" s="47">
        <f t="shared" si="79"/>
        <v>201972</v>
      </c>
    </row>
    <row r="901" spans="2:19" ht="18" customHeight="1" x14ac:dyDescent="0.2">
      <c r="B901" s="73">
        <f t="shared" si="81"/>
        <v>197</v>
      </c>
      <c r="C901" s="13"/>
      <c r="D901" s="13"/>
      <c r="E901" s="13"/>
      <c r="F901" s="50" t="s">
        <v>127</v>
      </c>
      <c r="G901" s="13">
        <v>620</v>
      </c>
      <c r="H901" s="13" t="s">
        <v>132</v>
      </c>
      <c r="I901" s="47">
        <v>67964</v>
      </c>
      <c r="J901" s="47"/>
      <c r="K901" s="47">
        <f t="shared" si="80"/>
        <v>67964</v>
      </c>
      <c r="M901" s="47"/>
      <c r="N901" s="47"/>
      <c r="O901" s="47">
        <f t="shared" ref="O901:O964" si="82">M901+N901</f>
        <v>0</v>
      </c>
      <c r="Q901" s="47">
        <f t="shared" si="79"/>
        <v>67964</v>
      </c>
      <c r="R901" s="47">
        <f t="shared" si="79"/>
        <v>0</v>
      </c>
      <c r="S901" s="47">
        <f t="shared" si="79"/>
        <v>67964</v>
      </c>
    </row>
    <row r="902" spans="2:19" ht="15" customHeight="1" x14ac:dyDescent="0.2">
      <c r="B902" s="73">
        <f t="shared" si="81"/>
        <v>198</v>
      </c>
      <c r="C902" s="13"/>
      <c r="D902" s="13"/>
      <c r="E902" s="13"/>
      <c r="F902" s="50" t="s">
        <v>127</v>
      </c>
      <c r="G902" s="13">
        <v>630</v>
      </c>
      <c r="H902" s="13" t="s">
        <v>129</v>
      </c>
      <c r="I902" s="47">
        <f>I907+I906+I905+I904+I903</f>
        <v>62088</v>
      </c>
      <c r="J902" s="47">
        <f>J907+J906+J905+J904+J903</f>
        <v>0</v>
      </c>
      <c r="K902" s="47">
        <f t="shared" si="80"/>
        <v>62088</v>
      </c>
      <c r="M902" s="47">
        <v>0</v>
      </c>
      <c r="N902" s="47"/>
      <c r="O902" s="47">
        <f t="shared" si="82"/>
        <v>0</v>
      </c>
      <c r="Q902" s="47">
        <f t="shared" si="79"/>
        <v>62088</v>
      </c>
      <c r="R902" s="47">
        <f t="shared" si="79"/>
        <v>0</v>
      </c>
      <c r="S902" s="47">
        <f t="shared" si="79"/>
        <v>62088</v>
      </c>
    </row>
    <row r="903" spans="2:19" x14ac:dyDescent="0.2">
      <c r="B903" s="73">
        <f t="shared" si="81"/>
        <v>199</v>
      </c>
      <c r="C903" s="4"/>
      <c r="D903" s="4"/>
      <c r="E903" s="4"/>
      <c r="F903" s="51" t="s">
        <v>127</v>
      </c>
      <c r="G903" s="4">
        <v>631</v>
      </c>
      <c r="H903" s="4" t="s">
        <v>135</v>
      </c>
      <c r="I903" s="24">
        <v>224</v>
      </c>
      <c r="J903" s="24"/>
      <c r="K903" s="24">
        <f t="shared" si="80"/>
        <v>224</v>
      </c>
      <c r="M903" s="24"/>
      <c r="N903" s="24"/>
      <c r="O903" s="24">
        <f t="shared" si="82"/>
        <v>0</v>
      </c>
      <c r="Q903" s="24">
        <f t="shared" si="79"/>
        <v>224</v>
      </c>
      <c r="R903" s="24">
        <f t="shared" si="79"/>
        <v>0</v>
      </c>
      <c r="S903" s="24">
        <f t="shared" si="79"/>
        <v>224</v>
      </c>
    </row>
    <row r="904" spans="2:19" x14ac:dyDescent="0.2">
      <c r="B904" s="73">
        <f t="shared" si="81"/>
        <v>200</v>
      </c>
      <c r="C904" s="4"/>
      <c r="D904" s="4"/>
      <c r="E904" s="4"/>
      <c r="F904" s="51" t="s">
        <v>127</v>
      </c>
      <c r="G904" s="4">
        <v>632</v>
      </c>
      <c r="H904" s="4" t="s">
        <v>140</v>
      </c>
      <c r="I904" s="24">
        <v>36587</v>
      </c>
      <c r="J904" s="24"/>
      <c r="K904" s="24">
        <f t="shared" si="80"/>
        <v>36587</v>
      </c>
      <c r="M904" s="24"/>
      <c r="N904" s="24"/>
      <c r="O904" s="24">
        <f t="shared" si="82"/>
        <v>0</v>
      </c>
      <c r="Q904" s="24">
        <f t="shared" si="79"/>
        <v>36587</v>
      </c>
      <c r="R904" s="24">
        <f t="shared" si="79"/>
        <v>0</v>
      </c>
      <c r="S904" s="24">
        <f t="shared" si="79"/>
        <v>36587</v>
      </c>
    </row>
    <row r="905" spans="2:19" x14ac:dyDescent="0.2">
      <c r="B905" s="73">
        <f t="shared" si="81"/>
        <v>201</v>
      </c>
      <c r="C905" s="4"/>
      <c r="D905" s="4"/>
      <c r="E905" s="4"/>
      <c r="F905" s="51" t="s">
        <v>127</v>
      </c>
      <c r="G905" s="4">
        <v>633</v>
      </c>
      <c r="H905" s="4" t="s">
        <v>133</v>
      </c>
      <c r="I905" s="24">
        <v>9552</v>
      </c>
      <c r="J905" s="24"/>
      <c r="K905" s="24">
        <f t="shared" si="80"/>
        <v>9552</v>
      </c>
      <c r="M905" s="24"/>
      <c r="N905" s="24"/>
      <c r="O905" s="24">
        <f t="shared" si="82"/>
        <v>0</v>
      </c>
      <c r="Q905" s="24">
        <f t="shared" si="79"/>
        <v>9552</v>
      </c>
      <c r="R905" s="24">
        <f t="shared" si="79"/>
        <v>0</v>
      </c>
      <c r="S905" s="24">
        <f t="shared" si="79"/>
        <v>9552</v>
      </c>
    </row>
    <row r="906" spans="2:19" x14ac:dyDescent="0.2">
      <c r="B906" s="73">
        <f t="shared" si="81"/>
        <v>202</v>
      </c>
      <c r="C906" s="4"/>
      <c r="D906" s="4"/>
      <c r="E906" s="4"/>
      <c r="F906" s="51" t="s">
        <v>127</v>
      </c>
      <c r="G906" s="4">
        <v>635</v>
      </c>
      <c r="H906" s="4" t="s">
        <v>139</v>
      </c>
      <c r="I906" s="24">
        <v>5598</v>
      </c>
      <c r="J906" s="24"/>
      <c r="K906" s="24">
        <f t="shared" si="80"/>
        <v>5598</v>
      </c>
      <c r="M906" s="24"/>
      <c r="N906" s="24"/>
      <c r="O906" s="24">
        <f t="shared" si="82"/>
        <v>0</v>
      </c>
      <c r="Q906" s="24">
        <f t="shared" si="79"/>
        <v>5598</v>
      </c>
      <c r="R906" s="24">
        <f t="shared" si="79"/>
        <v>0</v>
      </c>
      <c r="S906" s="24">
        <f t="shared" si="79"/>
        <v>5598</v>
      </c>
    </row>
    <row r="907" spans="2:19" x14ac:dyDescent="0.2">
      <c r="B907" s="73">
        <f t="shared" si="81"/>
        <v>203</v>
      </c>
      <c r="C907" s="4"/>
      <c r="D907" s="4"/>
      <c r="E907" s="4"/>
      <c r="F907" s="51" t="s">
        <v>127</v>
      </c>
      <c r="G907" s="4">
        <v>637</v>
      </c>
      <c r="H907" s="4" t="s">
        <v>130</v>
      </c>
      <c r="I907" s="24">
        <v>10127</v>
      </c>
      <c r="J907" s="24"/>
      <c r="K907" s="24">
        <f t="shared" si="80"/>
        <v>10127</v>
      </c>
      <c r="M907" s="24"/>
      <c r="N907" s="24"/>
      <c r="O907" s="24">
        <f t="shared" si="82"/>
        <v>0</v>
      </c>
      <c r="Q907" s="24">
        <f t="shared" si="79"/>
        <v>10127</v>
      </c>
      <c r="R907" s="24">
        <f t="shared" si="79"/>
        <v>0</v>
      </c>
      <c r="S907" s="24">
        <f t="shared" si="79"/>
        <v>10127</v>
      </c>
    </row>
    <row r="908" spans="2:19" x14ac:dyDescent="0.2">
      <c r="B908" s="73">
        <f t="shared" si="81"/>
        <v>204</v>
      </c>
      <c r="C908" s="13"/>
      <c r="D908" s="13"/>
      <c r="E908" s="13"/>
      <c r="F908" s="50" t="s">
        <v>127</v>
      </c>
      <c r="G908" s="13">
        <v>640</v>
      </c>
      <c r="H908" s="13" t="s">
        <v>136</v>
      </c>
      <c r="I908" s="47">
        <v>121</v>
      </c>
      <c r="J908" s="47"/>
      <c r="K908" s="47">
        <f t="shared" si="80"/>
        <v>121</v>
      </c>
      <c r="M908" s="47"/>
      <c r="N908" s="47"/>
      <c r="O908" s="47">
        <f t="shared" si="82"/>
        <v>0</v>
      </c>
      <c r="Q908" s="47">
        <f t="shared" si="79"/>
        <v>121</v>
      </c>
      <c r="R908" s="47">
        <f t="shared" si="79"/>
        <v>0</v>
      </c>
      <c r="S908" s="47">
        <f t="shared" si="79"/>
        <v>121</v>
      </c>
    </row>
    <row r="909" spans="2:19" x14ac:dyDescent="0.2">
      <c r="B909" s="73">
        <f t="shared" si="81"/>
        <v>205</v>
      </c>
      <c r="C909" s="13"/>
      <c r="D909" s="13"/>
      <c r="E909" s="13"/>
      <c r="F909" s="50" t="s">
        <v>272</v>
      </c>
      <c r="G909" s="13">
        <v>610</v>
      </c>
      <c r="H909" s="13" t="s">
        <v>137</v>
      </c>
      <c r="I909" s="47">
        <v>250723</v>
      </c>
      <c r="J909" s="47"/>
      <c r="K909" s="47">
        <f t="shared" si="80"/>
        <v>250723</v>
      </c>
      <c r="M909" s="47"/>
      <c r="N909" s="47"/>
      <c r="O909" s="47">
        <f t="shared" si="82"/>
        <v>0</v>
      </c>
      <c r="Q909" s="47">
        <f t="shared" si="79"/>
        <v>250723</v>
      </c>
      <c r="R909" s="47">
        <f t="shared" si="79"/>
        <v>0</v>
      </c>
      <c r="S909" s="47">
        <f t="shared" si="79"/>
        <v>250723</v>
      </c>
    </row>
    <row r="910" spans="2:19" x14ac:dyDescent="0.2">
      <c r="B910" s="73">
        <f t="shared" si="81"/>
        <v>206</v>
      </c>
      <c r="C910" s="13"/>
      <c r="D910" s="13"/>
      <c r="E910" s="13"/>
      <c r="F910" s="50" t="s">
        <v>272</v>
      </c>
      <c r="G910" s="13">
        <v>620</v>
      </c>
      <c r="H910" s="13" t="s">
        <v>132</v>
      </c>
      <c r="I910" s="47">
        <v>84423</v>
      </c>
      <c r="J910" s="47"/>
      <c r="K910" s="47">
        <f t="shared" si="80"/>
        <v>84423</v>
      </c>
      <c r="M910" s="47"/>
      <c r="N910" s="47"/>
      <c r="O910" s="47">
        <f t="shared" si="82"/>
        <v>0</v>
      </c>
      <c r="Q910" s="47">
        <f t="shared" si="79"/>
        <v>84423</v>
      </c>
      <c r="R910" s="47">
        <f t="shared" si="79"/>
        <v>0</v>
      </c>
      <c r="S910" s="47">
        <f t="shared" si="79"/>
        <v>84423</v>
      </c>
    </row>
    <row r="911" spans="2:19" x14ac:dyDescent="0.2">
      <c r="B911" s="73">
        <f t="shared" si="81"/>
        <v>207</v>
      </c>
      <c r="C911" s="13"/>
      <c r="D911" s="13"/>
      <c r="E911" s="13"/>
      <c r="F911" s="50" t="s">
        <v>272</v>
      </c>
      <c r="G911" s="13">
        <v>630</v>
      </c>
      <c r="H911" s="13" t="s">
        <v>129</v>
      </c>
      <c r="I911" s="47">
        <f>I916+I915+I914+I913+I912</f>
        <v>60277</v>
      </c>
      <c r="J911" s="47">
        <f>J916+J915+J914+J913+J912</f>
        <v>0</v>
      </c>
      <c r="K911" s="47">
        <f t="shared" si="80"/>
        <v>60277</v>
      </c>
      <c r="M911" s="47">
        <f>M916+M915+M914+M913+M912</f>
        <v>0</v>
      </c>
      <c r="N911" s="47">
        <f>N916+N915+N914+N913+N912</f>
        <v>0</v>
      </c>
      <c r="O911" s="47">
        <f t="shared" si="82"/>
        <v>0</v>
      </c>
      <c r="Q911" s="47">
        <f t="shared" si="79"/>
        <v>60277</v>
      </c>
      <c r="R911" s="47">
        <f t="shared" si="79"/>
        <v>0</v>
      </c>
      <c r="S911" s="47">
        <f t="shared" si="79"/>
        <v>60277</v>
      </c>
    </row>
    <row r="912" spans="2:19" x14ac:dyDescent="0.2">
      <c r="B912" s="73">
        <f t="shared" si="81"/>
        <v>208</v>
      </c>
      <c r="C912" s="4"/>
      <c r="D912" s="4"/>
      <c r="E912" s="4"/>
      <c r="F912" s="51" t="s">
        <v>272</v>
      </c>
      <c r="G912" s="4">
        <v>631</v>
      </c>
      <c r="H912" s="4" t="s">
        <v>135</v>
      </c>
      <c r="I912" s="24">
        <v>184</v>
      </c>
      <c r="J912" s="24"/>
      <c r="K912" s="24">
        <f t="shared" si="80"/>
        <v>184</v>
      </c>
      <c r="M912" s="24"/>
      <c r="N912" s="24"/>
      <c r="O912" s="24">
        <f t="shared" si="82"/>
        <v>0</v>
      </c>
      <c r="Q912" s="24">
        <f t="shared" si="79"/>
        <v>184</v>
      </c>
      <c r="R912" s="24">
        <f t="shared" si="79"/>
        <v>0</v>
      </c>
      <c r="S912" s="24">
        <f t="shared" si="79"/>
        <v>184</v>
      </c>
    </row>
    <row r="913" spans="1:19" x14ac:dyDescent="0.2">
      <c r="B913" s="73">
        <f t="shared" si="81"/>
        <v>209</v>
      </c>
      <c r="C913" s="4"/>
      <c r="D913" s="4"/>
      <c r="E913" s="4"/>
      <c r="F913" s="51" t="s">
        <v>272</v>
      </c>
      <c r="G913" s="4">
        <v>632</v>
      </c>
      <c r="H913" s="4" t="s">
        <v>140</v>
      </c>
      <c r="I913" s="24">
        <v>30862</v>
      </c>
      <c r="J913" s="24"/>
      <c r="K913" s="24">
        <f t="shared" si="80"/>
        <v>30862</v>
      </c>
      <c r="M913" s="24"/>
      <c r="N913" s="24"/>
      <c r="O913" s="24">
        <f t="shared" si="82"/>
        <v>0</v>
      </c>
      <c r="Q913" s="24">
        <f t="shared" si="79"/>
        <v>30862</v>
      </c>
      <c r="R913" s="24">
        <f t="shared" si="79"/>
        <v>0</v>
      </c>
      <c r="S913" s="24">
        <f t="shared" si="79"/>
        <v>30862</v>
      </c>
    </row>
    <row r="914" spans="1:19" x14ac:dyDescent="0.2">
      <c r="B914" s="73">
        <f t="shared" si="81"/>
        <v>210</v>
      </c>
      <c r="C914" s="4"/>
      <c r="D914" s="4"/>
      <c r="E914" s="4"/>
      <c r="F914" s="51" t="s">
        <v>272</v>
      </c>
      <c r="G914" s="4">
        <v>633</v>
      </c>
      <c r="H914" s="4" t="s">
        <v>133</v>
      </c>
      <c r="I914" s="24">
        <v>15241</v>
      </c>
      <c r="J914" s="24"/>
      <c r="K914" s="24">
        <f t="shared" si="80"/>
        <v>15241</v>
      </c>
      <c r="M914" s="24"/>
      <c r="N914" s="24"/>
      <c r="O914" s="24">
        <f t="shared" si="82"/>
        <v>0</v>
      </c>
      <c r="Q914" s="24">
        <f t="shared" si="79"/>
        <v>15241</v>
      </c>
      <c r="R914" s="24">
        <f t="shared" si="79"/>
        <v>0</v>
      </c>
      <c r="S914" s="24">
        <f t="shared" si="79"/>
        <v>15241</v>
      </c>
    </row>
    <row r="915" spans="1:19" x14ac:dyDescent="0.2">
      <c r="B915" s="73">
        <f t="shared" si="81"/>
        <v>211</v>
      </c>
      <c r="C915" s="4"/>
      <c r="D915" s="4"/>
      <c r="E915" s="4"/>
      <c r="F915" s="51" t="s">
        <v>272</v>
      </c>
      <c r="G915" s="4">
        <v>635</v>
      </c>
      <c r="H915" s="4" t="s">
        <v>139</v>
      </c>
      <c r="I915" s="24">
        <v>4386</v>
      </c>
      <c r="J915" s="24"/>
      <c r="K915" s="24">
        <f t="shared" si="80"/>
        <v>4386</v>
      </c>
      <c r="M915" s="24"/>
      <c r="N915" s="24"/>
      <c r="O915" s="24">
        <f t="shared" si="82"/>
        <v>0</v>
      </c>
      <c r="Q915" s="24">
        <f t="shared" si="79"/>
        <v>4386</v>
      </c>
      <c r="R915" s="24">
        <f t="shared" si="79"/>
        <v>0</v>
      </c>
      <c r="S915" s="24">
        <f t="shared" si="79"/>
        <v>4386</v>
      </c>
    </row>
    <row r="916" spans="1:19" x14ac:dyDescent="0.2">
      <c r="B916" s="73">
        <f t="shared" si="81"/>
        <v>212</v>
      </c>
      <c r="C916" s="4"/>
      <c r="D916" s="4"/>
      <c r="E916" s="4"/>
      <c r="F916" s="51" t="s">
        <v>272</v>
      </c>
      <c r="G916" s="4">
        <v>637</v>
      </c>
      <c r="H916" s="4" t="s">
        <v>130</v>
      </c>
      <c r="I916" s="24">
        <v>9604</v>
      </c>
      <c r="J916" s="24"/>
      <c r="K916" s="24">
        <f t="shared" si="80"/>
        <v>9604</v>
      </c>
      <c r="M916" s="24"/>
      <c r="N916" s="24"/>
      <c r="O916" s="24">
        <f t="shared" si="82"/>
        <v>0</v>
      </c>
      <c r="Q916" s="24">
        <f t="shared" si="79"/>
        <v>9604</v>
      </c>
      <c r="R916" s="24">
        <f t="shared" si="79"/>
        <v>0</v>
      </c>
      <c r="S916" s="24">
        <f t="shared" si="79"/>
        <v>9604</v>
      </c>
    </row>
    <row r="917" spans="1:19" x14ac:dyDescent="0.2">
      <c r="B917" s="73">
        <f t="shared" si="81"/>
        <v>213</v>
      </c>
      <c r="C917" s="13"/>
      <c r="D917" s="13"/>
      <c r="E917" s="13"/>
      <c r="F917" s="50" t="s">
        <v>272</v>
      </c>
      <c r="G917" s="13">
        <v>640</v>
      </c>
      <c r="H917" s="13" t="s">
        <v>136</v>
      </c>
      <c r="I917" s="47">
        <v>147</v>
      </c>
      <c r="J917" s="47"/>
      <c r="K917" s="47">
        <f t="shared" si="80"/>
        <v>147</v>
      </c>
      <c r="M917" s="47"/>
      <c r="N917" s="47"/>
      <c r="O917" s="47">
        <f t="shared" si="82"/>
        <v>0</v>
      </c>
      <c r="Q917" s="47">
        <f t="shared" si="79"/>
        <v>147</v>
      </c>
      <c r="R917" s="47">
        <f t="shared" si="79"/>
        <v>0</v>
      </c>
      <c r="S917" s="47">
        <f t="shared" si="79"/>
        <v>147</v>
      </c>
    </row>
    <row r="918" spans="1:19" ht="15" x14ac:dyDescent="0.25">
      <c r="B918" s="73">
        <f t="shared" si="81"/>
        <v>214</v>
      </c>
      <c r="C918" s="16"/>
      <c r="D918" s="16"/>
      <c r="E918" s="16">
        <v>7</v>
      </c>
      <c r="F918" s="48"/>
      <c r="G918" s="16"/>
      <c r="H918" s="16" t="s">
        <v>325</v>
      </c>
      <c r="I918" s="45">
        <f>I919+I920+I921+I927+I928+I929+I930+I936+I937</f>
        <v>1019673</v>
      </c>
      <c r="J918" s="45">
        <f>J919+J920+J921+J927+J928+J929+J930+J936+J937</f>
        <v>0</v>
      </c>
      <c r="K918" s="45">
        <f t="shared" si="80"/>
        <v>1019673</v>
      </c>
      <c r="M918" s="45">
        <f>M919+M920+M921+M927+M928+M929+M930+M936+M937</f>
        <v>5000</v>
      </c>
      <c r="N918" s="45">
        <f>N919+N920+N921+N927+N928+N929+N930+N936+N937</f>
        <v>0</v>
      </c>
      <c r="O918" s="45">
        <f t="shared" si="82"/>
        <v>5000</v>
      </c>
      <c r="Q918" s="45">
        <f t="shared" si="79"/>
        <v>1024673</v>
      </c>
      <c r="R918" s="45">
        <f t="shared" si="79"/>
        <v>0</v>
      </c>
      <c r="S918" s="45">
        <f t="shared" si="79"/>
        <v>1024673</v>
      </c>
    </row>
    <row r="919" spans="1:19" x14ac:dyDescent="0.2">
      <c r="B919" s="73">
        <f t="shared" si="81"/>
        <v>215</v>
      </c>
      <c r="C919" s="13"/>
      <c r="D919" s="13"/>
      <c r="E919" s="13"/>
      <c r="F919" s="50" t="s">
        <v>127</v>
      </c>
      <c r="G919" s="13">
        <v>610</v>
      </c>
      <c r="H919" s="13" t="s">
        <v>137</v>
      </c>
      <c r="I919" s="47">
        <v>240508</v>
      </c>
      <c r="J919" s="47"/>
      <c r="K919" s="47">
        <f t="shared" si="80"/>
        <v>240508</v>
      </c>
      <c r="M919" s="47"/>
      <c r="N919" s="47"/>
      <c r="O919" s="47">
        <f t="shared" si="82"/>
        <v>0</v>
      </c>
      <c r="Q919" s="47">
        <f t="shared" si="79"/>
        <v>240508</v>
      </c>
      <c r="R919" s="47">
        <f t="shared" si="79"/>
        <v>0</v>
      </c>
      <c r="S919" s="47">
        <f t="shared" si="79"/>
        <v>240508</v>
      </c>
    </row>
    <row r="920" spans="1:19" x14ac:dyDescent="0.2">
      <c r="B920" s="73">
        <f t="shared" si="81"/>
        <v>216</v>
      </c>
      <c r="C920" s="13"/>
      <c r="D920" s="13"/>
      <c r="E920" s="13"/>
      <c r="F920" s="50" t="s">
        <v>127</v>
      </c>
      <c r="G920" s="13">
        <v>620</v>
      </c>
      <c r="H920" s="13" t="s">
        <v>132</v>
      </c>
      <c r="I920" s="47">
        <v>84658</v>
      </c>
      <c r="J920" s="47"/>
      <c r="K920" s="47">
        <f t="shared" si="80"/>
        <v>84658</v>
      </c>
      <c r="M920" s="47"/>
      <c r="N920" s="47"/>
      <c r="O920" s="47">
        <f t="shared" si="82"/>
        <v>0</v>
      </c>
      <c r="Q920" s="47">
        <f t="shared" si="79"/>
        <v>84658</v>
      </c>
      <c r="R920" s="47">
        <f t="shared" si="79"/>
        <v>0</v>
      </c>
      <c r="S920" s="47">
        <f t="shared" si="79"/>
        <v>84658</v>
      </c>
    </row>
    <row r="921" spans="1:19" x14ac:dyDescent="0.2">
      <c r="B921" s="73">
        <f t="shared" si="81"/>
        <v>217</v>
      </c>
      <c r="C921" s="13"/>
      <c r="D921" s="13"/>
      <c r="E921" s="13"/>
      <c r="F921" s="50" t="s">
        <v>127</v>
      </c>
      <c r="G921" s="13">
        <v>630</v>
      </c>
      <c r="H921" s="13" t="s">
        <v>129</v>
      </c>
      <c r="I921" s="47">
        <f>I926+I925+I924+I923+I922</f>
        <v>72307</v>
      </c>
      <c r="J921" s="47">
        <f>J926+J925+J924+J923+J922</f>
        <v>0</v>
      </c>
      <c r="K921" s="47">
        <f t="shared" si="80"/>
        <v>72307</v>
      </c>
      <c r="M921" s="47">
        <v>0</v>
      </c>
      <c r="N921" s="47"/>
      <c r="O921" s="47">
        <f t="shared" si="82"/>
        <v>0</v>
      </c>
      <c r="Q921" s="47">
        <f t="shared" si="79"/>
        <v>72307</v>
      </c>
      <c r="R921" s="47">
        <f t="shared" si="79"/>
        <v>0</v>
      </c>
      <c r="S921" s="47">
        <f t="shared" si="79"/>
        <v>72307</v>
      </c>
    </row>
    <row r="922" spans="1:19" x14ac:dyDescent="0.2">
      <c r="B922" s="73">
        <f t="shared" si="81"/>
        <v>218</v>
      </c>
      <c r="C922" s="4"/>
      <c r="D922" s="4"/>
      <c r="E922" s="4"/>
      <c r="F922" s="51" t="s">
        <v>127</v>
      </c>
      <c r="G922" s="4">
        <v>631</v>
      </c>
      <c r="H922" s="4" t="s">
        <v>135</v>
      </c>
      <c r="I922" s="24">
        <v>113</v>
      </c>
      <c r="J922" s="24"/>
      <c r="K922" s="24">
        <f t="shared" si="80"/>
        <v>113</v>
      </c>
      <c r="M922" s="24"/>
      <c r="N922" s="24"/>
      <c r="O922" s="24">
        <f t="shared" si="82"/>
        <v>0</v>
      </c>
      <c r="Q922" s="24">
        <f t="shared" si="79"/>
        <v>113</v>
      </c>
      <c r="R922" s="24">
        <f t="shared" si="79"/>
        <v>0</v>
      </c>
      <c r="S922" s="24">
        <f t="shared" si="79"/>
        <v>113</v>
      </c>
    </row>
    <row r="923" spans="1:19" x14ac:dyDescent="0.2">
      <c r="B923" s="73">
        <f t="shared" si="81"/>
        <v>219</v>
      </c>
      <c r="C923" s="4"/>
      <c r="D923" s="4"/>
      <c r="E923" s="4"/>
      <c r="F923" s="51" t="s">
        <v>127</v>
      </c>
      <c r="G923" s="4">
        <v>632</v>
      </c>
      <c r="H923" s="4" t="s">
        <v>140</v>
      </c>
      <c r="I923" s="24">
        <v>24300</v>
      </c>
      <c r="J923" s="24"/>
      <c r="K923" s="24">
        <f t="shared" si="80"/>
        <v>24300</v>
      </c>
      <c r="M923" s="24"/>
      <c r="N923" s="24"/>
      <c r="O923" s="24">
        <f t="shared" si="82"/>
        <v>0</v>
      </c>
      <c r="Q923" s="24">
        <f t="shared" si="79"/>
        <v>24300</v>
      </c>
      <c r="R923" s="24">
        <f t="shared" si="79"/>
        <v>0</v>
      </c>
      <c r="S923" s="24">
        <f t="shared" si="79"/>
        <v>24300</v>
      </c>
    </row>
    <row r="924" spans="1:19" x14ac:dyDescent="0.2">
      <c r="B924" s="73">
        <f t="shared" si="81"/>
        <v>220</v>
      </c>
      <c r="C924" s="4"/>
      <c r="D924" s="4"/>
      <c r="E924" s="4"/>
      <c r="F924" s="51" t="s">
        <v>127</v>
      </c>
      <c r="G924" s="4">
        <v>633</v>
      </c>
      <c r="H924" s="4" t="s">
        <v>133</v>
      </c>
      <c r="I924" s="24">
        <v>23414</v>
      </c>
      <c r="J924" s="24"/>
      <c r="K924" s="24">
        <f t="shared" si="80"/>
        <v>23414</v>
      </c>
      <c r="M924" s="24"/>
      <c r="N924" s="24"/>
      <c r="O924" s="24">
        <f t="shared" si="82"/>
        <v>0</v>
      </c>
      <c r="Q924" s="24">
        <f t="shared" si="79"/>
        <v>23414</v>
      </c>
      <c r="R924" s="24">
        <f t="shared" si="79"/>
        <v>0</v>
      </c>
      <c r="S924" s="24">
        <f t="shared" si="79"/>
        <v>23414</v>
      </c>
    </row>
    <row r="925" spans="1:19" s="69" customFormat="1" x14ac:dyDescent="0.2">
      <c r="A925" s="65"/>
      <c r="B925" s="73">
        <f t="shared" si="81"/>
        <v>221</v>
      </c>
      <c r="C925" s="4"/>
      <c r="D925" s="4"/>
      <c r="E925" s="4"/>
      <c r="F925" s="51" t="s">
        <v>127</v>
      </c>
      <c r="G925" s="4">
        <v>635</v>
      </c>
      <c r="H925" s="4" t="s">
        <v>139</v>
      </c>
      <c r="I925" s="24">
        <v>10350</v>
      </c>
      <c r="J925" s="24"/>
      <c r="K925" s="24">
        <f t="shared" si="80"/>
        <v>10350</v>
      </c>
      <c r="M925" s="24"/>
      <c r="N925" s="24"/>
      <c r="O925" s="24">
        <f t="shared" si="82"/>
        <v>0</v>
      </c>
      <c r="Q925" s="24">
        <f t="shared" si="79"/>
        <v>10350</v>
      </c>
      <c r="R925" s="24">
        <f t="shared" si="79"/>
        <v>0</v>
      </c>
      <c r="S925" s="24">
        <f t="shared" si="79"/>
        <v>10350</v>
      </c>
    </row>
    <row r="926" spans="1:19" x14ac:dyDescent="0.2">
      <c r="B926" s="73">
        <f t="shared" si="81"/>
        <v>222</v>
      </c>
      <c r="C926" s="4"/>
      <c r="D926" s="4"/>
      <c r="E926" s="4"/>
      <c r="F926" s="51" t="s">
        <v>127</v>
      </c>
      <c r="G926" s="4">
        <v>637</v>
      </c>
      <c r="H926" s="4" t="s">
        <v>130</v>
      </c>
      <c r="I926" s="24">
        <v>14130</v>
      </c>
      <c r="J926" s="24"/>
      <c r="K926" s="24">
        <f t="shared" si="80"/>
        <v>14130</v>
      </c>
      <c r="M926" s="24"/>
      <c r="N926" s="24"/>
      <c r="O926" s="24">
        <f t="shared" si="82"/>
        <v>0</v>
      </c>
      <c r="Q926" s="24">
        <f t="shared" si="79"/>
        <v>14130</v>
      </c>
      <c r="R926" s="24">
        <f t="shared" si="79"/>
        <v>0</v>
      </c>
      <c r="S926" s="24">
        <f t="shared" si="79"/>
        <v>14130</v>
      </c>
    </row>
    <row r="927" spans="1:19" hidden="1" x14ac:dyDescent="0.2">
      <c r="B927" s="73">
        <f t="shared" si="81"/>
        <v>223</v>
      </c>
      <c r="C927" s="13"/>
      <c r="D927" s="13"/>
      <c r="E927" s="13"/>
      <c r="F927" s="50" t="s">
        <v>127</v>
      </c>
      <c r="G927" s="13">
        <v>640</v>
      </c>
      <c r="H927" s="13" t="s">
        <v>136</v>
      </c>
      <c r="I927" s="47">
        <v>653</v>
      </c>
      <c r="J927" s="47"/>
      <c r="K927" s="47">
        <f t="shared" si="80"/>
        <v>653</v>
      </c>
      <c r="M927" s="47"/>
      <c r="N927" s="47"/>
      <c r="O927" s="47">
        <f t="shared" si="82"/>
        <v>0</v>
      </c>
      <c r="Q927" s="47">
        <f t="shared" si="79"/>
        <v>653</v>
      </c>
      <c r="R927" s="47">
        <f t="shared" si="79"/>
        <v>0</v>
      </c>
      <c r="S927" s="47">
        <f t="shared" si="79"/>
        <v>653</v>
      </c>
    </row>
    <row r="928" spans="1:19" x14ac:dyDescent="0.2">
      <c r="B928" s="73">
        <f t="shared" si="81"/>
        <v>224</v>
      </c>
      <c r="C928" s="13"/>
      <c r="D928" s="13"/>
      <c r="E928" s="13"/>
      <c r="F928" s="50" t="s">
        <v>251</v>
      </c>
      <c r="G928" s="13">
        <v>610</v>
      </c>
      <c r="H928" s="13" t="s">
        <v>137</v>
      </c>
      <c r="I928" s="47">
        <v>384940</v>
      </c>
      <c r="J928" s="47"/>
      <c r="K928" s="47">
        <f t="shared" si="80"/>
        <v>384940</v>
      </c>
      <c r="M928" s="47"/>
      <c r="N928" s="47"/>
      <c r="O928" s="47">
        <f t="shared" si="82"/>
        <v>0</v>
      </c>
      <c r="Q928" s="47">
        <f t="shared" si="79"/>
        <v>384940</v>
      </c>
      <c r="R928" s="47">
        <f t="shared" si="79"/>
        <v>0</v>
      </c>
      <c r="S928" s="47">
        <f t="shared" si="79"/>
        <v>384940</v>
      </c>
    </row>
    <row r="929" spans="1:19" x14ac:dyDescent="0.2">
      <c r="B929" s="73">
        <f t="shared" si="81"/>
        <v>225</v>
      </c>
      <c r="C929" s="13"/>
      <c r="D929" s="13"/>
      <c r="E929" s="13"/>
      <c r="F929" s="50" t="s">
        <v>272</v>
      </c>
      <c r="G929" s="13">
        <v>620</v>
      </c>
      <c r="H929" s="13" t="s">
        <v>132</v>
      </c>
      <c r="I929" s="47">
        <v>135501</v>
      </c>
      <c r="J929" s="47"/>
      <c r="K929" s="47">
        <f t="shared" si="80"/>
        <v>135501</v>
      </c>
      <c r="M929" s="47"/>
      <c r="N929" s="47"/>
      <c r="O929" s="47">
        <f t="shared" si="82"/>
        <v>0</v>
      </c>
      <c r="Q929" s="47">
        <f t="shared" si="79"/>
        <v>135501</v>
      </c>
      <c r="R929" s="47">
        <f t="shared" si="79"/>
        <v>0</v>
      </c>
      <c r="S929" s="47">
        <f t="shared" si="79"/>
        <v>135501</v>
      </c>
    </row>
    <row r="930" spans="1:19" s="7" customFormat="1" x14ac:dyDescent="0.2">
      <c r="A930" s="6"/>
      <c r="B930" s="73">
        <f t="shared" si="81"/>
        <v>226</v>
      </c>
      <c r="C930" s="13"/>
      <c r="D930" s="13"/>
      <c r="E930" s="13"/>
      <c r="F930" s="50" t="s">
        <v>272</v>
      </c>
      <c r="G930" s="13">
        <v>630</v>
      </c>
      <c r="H930" s="13" t="s">
        <v>129</v>
      </c>
      <c r="I930" s="47">
        <f>I935+I934+I933+I932+I931</f>
        <v>100309</v>
      </c>
      <c r="J930" s="47">
        <f>J935+J934+J933+J932+J931</f>
        <v>0</v>
      </c>
      <c r="K930" s="47">
        <f t="shared" si="80"/>
        <v>100309</v>
      </c>
      <c r="M930" s="47">
        <f>M935+M934+M933+M932+M931</f>
        <v>0</v>
      </c>
      <c r="N930" s="47">
        <f>N935+N934+N933+N932+N931</f>
        <v>0</v>
      </c>
      <c r="O930" s="47">
        <f t="shared" si="82"/>
        <v>0</v>
      </c>
      <c r="Q930" s="47">
        <f t="shared" si="79"/>
        <v>100309</v>
      </c>
      <c r="R930" s="47">
        <f t="shared" si="79"/>
        <v>0</v>
      </c>
      <c r="S930" s="47">
        <f t="shared" si="79"/>
        <v>100309</v>
      </c>
    </row>
    <row r="931" spans="1:19" x14ac:dyDescent="0.2">
      <c r="B931" s="73">
        <f t="shared" si="81"/>
        <v>227</v>
      </c>
      <c r="C931" s="4"/>
      <c r="D931" s="4"/>
      <c r="E931" s="4"/>
      <c r="F931" s="51" t="s">
        <v>272</v>
      </c>
      <c r="G931" s="4">
        <v>631</v>
      </c>
      <c r="H931" s="4" t="s">
        <v>135</v>
      </c>
      <c r="I931" s="24">
        <v>137</v>
      </c>
      <c r="J931" s="24"/>
      <c r="K931" s="24">
        <f t="shared" si="80"/>
        <v>137</v>
      </c>
      <c r="M931" s="24"/>
      <c r="N931" s="24"/>
      <c r="O931" s="24">
        <f t="shared" si="82"/>
        <v>0</v>
      </c>
      <c r="Q931" s="24">
        <f t="shared" si="79"/>
        <v>137</v>
      </c>
      <c r="R931" s="24">
        <f t="shared" si="79"/>
        <v>0</v>
      </c>
      <c r="S931" s="24">
        <f t="shared" si="79"/>
        <v>137</v>
      </c>
    </row>
    <row r="932" spans="1:19" x14ac:dyDescent="0.2">
      <c r="B932" s="73">
        <f t="shared" si="81"/>
        <v>228</v>
      </c>
      <c r="C932" s="4"/>
      <c r="D932" s="4"/>
      <c r="E932" s="4"/>
      <c r="F932" s="51" t="s">
        <v>272</v>
      </c>
      <c r="G932" s="4">
        <v>632</v>
      </c>
      <c r="H932" s="4" t="s">
        <v>140</v>
      </c>
      <c r="I932" s="24">
        <v>31700</v>
      </c>
      <c r="J932" s="24"/>
      <c r="K932" s="24">
        <f t="shared" si="80"/>
        <v>31700</v>
      </c>
      <c r="M932" s="24"/>
      <c r="N932" s="24"/>
      <c r="O932" s="24">
        <f t="shared" si="82"/>
        <v>0</v>
      </c>
      <c r="Q932" s="24">
        <f t="shared" si="79"/>
        <v>31700</v>
      </c>
      <c r="R932" s="24">
        <f t="shared" si="79"/>
        <v>0</v>
      </c>
      <c r="S932" s="24">
        <f t="shared" si="79"/>
        <v>31700</v>
      </c>
    </row>
    <row r="933" spans="1:19" x14ac:dyDescent="0.2">
      <c r="B933" s="73">
        <f t="shared" si="81"/>
        <v>229</v>
      </c>
      <c r="C933" s="4"/>
      <c r="D933" s="4"/>
      <c r="E933" s="4"/>
      <c r="F933" s="51" t="s">
        <v>272</v>
      </c>
      <c r="G933" s="4">
        <v>633</v>
      </c>
      <c r="H933" s="4" t="s">
        <v>133</v>
      </c>
      <c r="I933" s="24">
        <v>38552</v>
      </c>
      <c r="J933" s="24"/>
      <c r="K933" s="24">
        <f t="shared" si="80"/>
        <v>38552</v>
      </c>
      <c r="M933" s="24"/>
      <c r="N933" s="24"/>
      <c r="O933" s="24">
        <f t="shared" si="82"/>
        <v>0</v>
      </c>
      <c r="Q933" s="24">
        <f t="shared" si="79"/>
        <v>38552</v>
      </c>
      <c r="R933" s="24">
        <f t="shared" si="79"/>
        <v>0</v>
      </c>
      <c r="S933" s="24">
        <f t="shared" si="79"/>
        <v>38552</v>
      </c>
    </row>
    <row r="934" spans="1:19" x14ac:dyDescent="0.2">
      <c r="B934" s="73">
        <f t="shared" si="81"/>
        <v>230</v>
      </c>
      <c r="C934" s="4"/>
      <c r="D934" s="4"/>
      <c r="E934" s="4"/>
      <c r="F934" s="51" t="s">
        <v>272</v>
      </c>
      <c r="G934" s="4">
        <v>635</v>
      </c>
      <c r="H934" s="4" t="s">
        <v>139</v>
      </c>
      <c r="I934" s="24">
        <v>12650</v>
      </c>
      <c r="J934" s="24"/>
      <c r="K934" s="24">
        <f t="shared" si="80"/>
        <v>12650</v>
      </c>
      <c r="M934" s="24"/>
      <c r="N934" s="24"/>
      <c r="O934" s="24">
        <f t="shared" si="82"/>
        <v>0</v>
      </c>
      <c r="Q934" s="24">
        <f t="shared" ref="Q934:S997" si="83">M934+I934</f>
        <v>12650</v>
      </c>
      <c r="R934" s="24">
        <f t="shared" si="83"/>
        <v>0</v>
      </c>
      <c r="S934" s="24">
        <f t="shared" si="83"/>
        <v>12650</v>
      </c>
    </row>
    <row r="935" spans="1:19" x14ac:dyDescent="0.2">
      <c r="B935" s="73">
        <f t="shared" si="81"/>
        <v>231</v>
      </c>
      <c r="C935" s="4"/>
      <c r="D935" s="4"/>
      <c r="E935" s="4"/>
      <c r="F935" s="51" t="s">
        <v>272</v>
      </c>
      <c r="G935" s="4">
        <v>637</v>
      </c>
      <c r="H935" s="4" t="s">
        <v>130</v>
      </c>
      <c r="I935" s="24">
        <v>17270</v>
      </c>
      <c r="J935" s="24"/>
      <c r="K935" s="24">
        <f t="shared" si="80"/>
        <v>17270</v>
      </c>
      <c r="M935" s="24"/>
      <c r="N935" s="24"/>
      <c r="O935" s="24">
        <f t="shared" si="82"/>
        <v>0</v>
      </c>
      <c r="Q935" s="24">
        <f t="shared" si="83"/>
        <v>17270</v>
      </c>
      <c r="R935" s="24">
        <f t="shared" si="83"/>
        <v>0</v>
      </c>
      <c r="S935" s="24">
        <f t="shared" si="83"/>
        <v>17270</v>
      </c>
    </row>
    <row r="936" spans="1:19" x14ac:dyDescent="0.2">
      <c r="B936" s="73">
        <f t="shared" si="81"/>
        <v>232</v>
      </c>
      <c r="C936" s="13"/>
      <c r="D936" s="13"/>
      <c r="E936" s="13"/>
      <c r="F936" s="50" t="s">
        <v>272</v>
      </c>
      <c r="G936" s="13">
        <v>640</v>
      </c>
      <c r="H936" s="13" t="s">
        <v>136</v>
      </c>
      <c r="I936" s="47">
        <v>797</v>
      </c>
      <c r="J936" s="47"/>
      <c r="K936" s="47">
        <f t="shared" si="80"/>
        <v>797</v>
      </c>
      <c r="M936" s="47"/>
      <c r="N936" s="47"/>
      <c r="O936" s="47">
        <f t="shared" si="82"/>
        <v>0</v>
      </c>
      <c r="Q936" s="47">
        <f t="shared" si="83"/>
        <v>797</v>
      </c>
      <c r="R936" s="47">
        <f t="shared" si="83"/>
        <v>0</v>
      </c>
      <c r="S936" s="47">
        <f t="shared" si="83"/>
        <v>797</v>
      </c>
    </row>
    <row r="937" spans="1:19" x14ac:dyDescent="0.2">
      <c r="B937" s="73">
        <f t="shared" si="81"/>
        <v>233</v>
      </c>
      <c r="C937" s="13"/>
      <c r="D937" s="13"/>
      <c r="E937" s="13"/>
      <c r="F937" s="50" t="s">
        <v>127</v>
      </c>
      <c r="G937" s="13">
        <v>710</v>
      </c>
      <c r="H937" s="13" t="s">
        <v>185</v>
      </c>
      <c r="I937" s="47">
        <v>0</v>
      </c>
      <c r="J937" s="47">
        <v>0</v>
      </c>
      <c r="K937" s="47">
        <f t="shared" si="80"/>
        <v>0</v>
      </c>
      <c r="M937" s="47">
        <f>M938</f>
        <v>5000</v>
      </c>
      <c r="N937" s="47">
        <f>N938</f>
        <v>0</v>
      </c>
      <c r="O937" s="47">
        <f t="shared" si="82"/>
        <v>5000</v>
      </c>
      <c r="Q937" s="47">
        <f t="shared" si="83"/>
        <v>5000</v>
      </c>
      <c r="R937" s="47">
        <f t="shared" si="83"/>
        <v>0</v>
      </c>
      <c r="S937" s="47">
        <f t="shared" si="83"/>
        <v>5000</v>
      </c>
    </row>
    <row r="938" spans="1:19" x14ac:dyDescent="0.2">
      <c r="B938" s="73">
        <f t="shared" si="81"/>
        <v>234</v>
      </c>
      <c r="C938" s="4"/>
      <c r="D938" s="4"/>
      <c r="E938" s="4"/>
      <c r="F938" s="83" t="s">
        <v>127</v>
      </c>
      <c r="G938" s="84">
        <v>716</v>
      </c>
      <c r="H938" s="84" t="s">
        <v>0</v>
      </c>
      <c r="I938" s="85"/>
      <c r="J938" s="85"/>
      <c r="K938" s="85">
        <f t="shared" si="80"/>
        <v>0</v>
      </c>
      <c r="M938" s="85">
        <f>SUM(M939:M939)</f>
        <v>5000</v>
      </c>
      <c r="N938" s="85">
        <f>SUM(N939:N939)</f>
        <v>0</v>
      </c>
      <c r="O938" s="85">
        <f t="shared" si="82"/>
        <v>5000</v>
      </c>
      <c r="Q938" s="85">
        <f t="shared" si="83"/>
        <v>5000</v>
      </c>
      <c r="R938" s="85">
        <f t="shared" si="83"/>
        <v>0</v>
      </c>
      <c r="S938" s="85">
        <f t="shared" si="83"/>
        <v>5000</v>
      </c>
    </row>
    <row r="939" spans="1:19" x14ac:dyDescent="0.2">
      <c r="B939" s="73">
        <f t="shared" si="81"/>
        <v>235</v>
      </c>
      <c r="C939" s="4"/>
      <c r="D939" s="4"/>
      <c r="E939" s="4"/>
      <c r="F939" s="62"/>
      <c r="G939" s="58"/>
      <c r="H939" s="58" t="s">
        <v>524</v>
      </c>
      <c r="I939" s="56"/>
      <c r="J939" s="56"/>
      <c r="K939" s="56">
        <f t="shared" si="80"/>
        <v>0</v>
      </c>
      <c r="M939" s="56">
        <v>5000</v>
      </c>
      <c r="N939" s="56"/>
      <c r="O939" s="56">
        <f t="shared" si="82"/>
        <v>5000</v>
      </c>
      <c r="Q939" s="24">
        <f t="shared" si="83"/>
        <v>5000</v>
      </c>
      <c r="R939" s="24">
        <f t="shared" si="83"/>
        <v>0</v>
      </c>
      <c r="S939" s="24">
        <f t="shared" si="83"/>
        <v>5000</v>
      </c>
    </row>
    <row r="940" spans="1:19" ht="15" x14ac:dyDescent="0.25">
      <c r="B940" s="73">
        <f t="shared" si="81"/>
        <v>236</v>
      </c>
      <c r="C940" s="16"/>
      <c r="D940" s="16"/>
      <c r="E940" s="16">
        <v>8</v>
      </c>
      <c r="F940" s="48"/>
      <c r="G940" s="16"/>
      <c r="H940" s="16" t="s">
        <v>323</v>
      </c>
      <c r="I940" s="45">
        <f>I941+I942+I943+I949+I950+I951+I952+I959</f>
        <v>1434418</v>
      </c>
      <c r="J940" s="45">
        <f>J941+J942+J943+J949+J950+J951+J952+J959</f>
        <v>0</v>
      </c>
      <c r="K940" s="45">
        <f t="shared" si="80"/>
        <v>1434418</v>
      </c>
      <c r="M940" s="45">
        <v>0</v>
      </c>
      <c r="N940" s="45">
        <v>0</v>
      </c>
      <c r="O940" s="45">
        <f t="shared" si="82"/>
        <v>0</v>
      </c>
      <c r="Q940" s="45">
        <f t="shared" si="83"/>
        <v>1434418</v>
      </c>
      <c r="R940" s="45">
        <f t="shared" si="83"/>
        <v>0</v>
      </c>
      <c r="S940" s="45">
        <f t="shared" si="83"/>
        <v>1434418</v>
      </c>
    </row>
    <row r="941" spans="1:19" x14ac:dyDescent="0.2">
      <c r="B941" s="73">
        <f t="shared" si="81"/>
        <v>237</v>
      </c>
      <c r="C941" s="13"/>
      <c r="D941" s="13"/>
      <c r="E941" s="13"/>
      <c r="F941" s="50" t="s">
        <v>127</v>
      </c>
      <c r="G941" s="13">
        <v>610</v>
      </c>
      <c r="H941" s="13" t="s">
        <v>137</v>
      </c>
      <c r="I941" s="47">
        <v>334950</v>
      </c>
      <c r="J941" s="47"/>
      <c r="K941" s="47">
        <f t="shared" si="80"/>
        <v>334950</v>
      </c>
      <c r="M941" s="47"/>
      <c r="N941" s="47"/>
      <c r="O941" s="47">
        <f t="shared" si="82"/>
        <v>0</v>
      </c>
      <c r="Q941" s="47">
        <f t="shared" si="83"/>
        <v>334950</v>
      </c>
      <c r="R941" s="47">
        <f t="shared" si="83"/>
        <v>0</v>
      </c>
      <c r="S941" s="47">
        <f t="shared" si="83"/>
        <v>334950</v>
      </c>
    </row>
    <row r="942" spans="1:19" x14ac:dyDescent="0.2">
      <c r="B942" s="73">
        <f t="shared" si="81"/>
        <v>238</v>
      </c>
      <c r="C942" s="13"/>
      <c r="D942" s="13"/>
      <c r="E942" s="13"/>
      <c r="F942" s="50" t="s">
        <v>127</v>
      </c>
      <c r="G942" s="13">
        <v>620</v>
      </c>
      <c r="H942" s="13" t="s">
        <v>132</v>
      </c>
      <c r="I942" s="47">
        <v>117190</v>
      </c>
      <c r="J942" s="47"/>
      <c r="K942" s="47">
        <f t="shared" si="80"/>
        <v>117190</v>
      </c>
      <c r="M942" s="47"/>
      <c r="N942" s="47"/>
      <c r="O942" s="47">
        <f t="shared" si="82"/>
        <v>0</v>
      </c>
      <c r="Q942" s="47">
        <f t="shared" si="83"/>
        <v>117190</v>
      </c>
      <c r="R942" s="47">
        <f t="shared" si="83"/>
        <v>0</v>
      </c>
      <c r="S942" s="47">
        <f t="shared" si="83"/>
        <v>117190</v>
      </c>
    </row>
    <row r="943" spans="1:19" x14ac:dyDescent="0.2">
      <c r="B943" s="73">
        <f t="shared" si="81"/>
        <v>239</v>
      </c>
      <c r="C943" s="13"/>
      <c r="D943" s="13"/>
      <c r="E943" s="13"/>
      <c r="F943" s="50" t="s">
        <v>127</v>
      </c>
      <c r="G943" s="13">
        <v>630</v>
      </c>
      <c r="H943" s="13" t="s">
        <v>129</v>
      </c>
      <c r="I943" s="47">
        <f>I948+I947+I946+I945+I944</f>
        <v>90387</v>
      </c>
      <c r="J943" s="47">
        <f>J948+J947+J946+J945+J944</f>
        <v>0</v>
      </c>
      <c r="K943" s="47">
        <f t="shared" si="80"/>
        <v>90387</v>
      </c>
      <c r="M943" s="47">
        <v>0</v>
      </c>
      <c r="N943" s="47">
        <v>0</v>
      </c>
      <c r="O943" s="47">
        <f t="shared" si="82"/>
        <v>0</v>
      </c>
      <c r="Q943" s="47">
        <f t="shared" si="83"/>
        <v>90387</v>
      </c>
      <c r="R943" s="47">
        <f t="shared" si="83"/>
        <v>0</v>
      </c>
      <c r="S943" s="47">
        <f t="shared" si="83"/>
        <v>90387</v>
      </c>
    </row>
    <row r="944" spans="1:19" x14ac:dyDescent="0.2">
      <c r="B944" s="73">
        <f t="shared" si="81"/>
        <v>240</v>
      </c>
      <c r="C944" s="4"/>
      <c r="D944" s="4"/>
      <c r="E944" s="4"/>
      <c r="F944" s="51" t="s">
        <v>127</v>
      </c>
      <c r="G944" s="4">
        <v>631</v>
      </c>
      <c r="H944" s="4" t="s">
        <v>135</v>
      </c>
      <c r="I944" s="24">
        <v>20</v>
      </c>
      <c r="J944" s="24"/>
      <c r="K944" s="24">
        <f t="shared" si="80"/>
        <v>20</v>
      </c>
      <c r="M944" s="24"/>
      <c r="N944" s="24"/>
      <c r="O944" s="24">
        <f t="shared" si="82"/>
        <v>0</v>
      </c>
      <c r="Q944" s="24">
        <f t="shared" si="83"/>
        <v>20</v>
      </c>
      <c r="R944" s="24">
        <f t="shared" si="83"/>
        <v>0</v>
      </c>
      <c r="S944" s="24">
        <f t="shared" si="83"/>
        <v>20</v>
      </c>
    </row>
    <row r="945" spans="2:19" x14ac:dyDescent="0.2">
      <c r="B945" s="73">
        <f t="shared" si="81"/>
        <v>241</v>
      </c>
      <c r="C945" s="4"/>
      <c r="D945" s="4"/>
      <c r="E945" s="4"/>
      <c r="F945" s="51" t="s">
        <v>127</v>
      </c>
      <c r="G945" s="4">
        <v>632</v>
      </c>
      <c r="H945" s="4" t="s">
        <v>140</v>
      </c>
      <c r="I945" s="24">
        <v>60069</v>
      </c>
      <c r="J945" s="24"/>
      <c r="K945" s="24">
        <f t="shared" si="80"/>
        <v>60069</v>
      </c>
      <c r="M945" s="24"/>
      <c r="N945" s="24"/>
      <c r="O945" s="24">
        <f t="shared" si="82"/>
        <v>0</v>
      </c>
      <c r="Q945" s="24">
        <f t="shared" si="83"/>
        <v>60069</v>
      </c>
      <c r="R945" s="24">
        <f t="shared" si="83"/>
        <v>0</v>
      </c>
      <c r="S945" s="24">
        <f t="shared" si="83"/>
        <v>60069</v>
      </c>
    </row>
    <row r="946" spans="2:19" x14ac:dyDescent="0.2">
      <c r="B946" s="73">
        <f t="shared" si="81"/>
        <v>242</v>
      </c>
      <c r="C946" s="4"/>
      <c r="D946" s="4"/>
      <c r="E946" s="4"/>
      <c r="F946" s="51" t="s">
        <v>127</v>
      </c>
      <c r="G946" s="4">
        <v>633</v>
      </c>
      <c r="H946" s="4" t="s">
        <v>133</v>
      </c>
      <c r="I946" s="24">
        <v>12260</v>
      </c>
      <c r="J946" s="24"/>
      <c r="K946" s="24">
        <f t="shared" si="80"/>
        <v>12260</v>
      </c>
      <c r="M946" s="24"/>
      <c r="N946" s="24"/>
      <c r="O946" s="24">
        <f t="shared" si="82"/>
        <v>0</v>
      </c>
      <c r="Q946" s="24">
        <f t="shared" si="83"/>
        <v>12260</v>
      </c>
      <c r="R946" s="24">
        <f t="shared" si="83"/>
        <v>0</v>
      </c>
      <c r="S946" s="24">
        <f t="shared" si="83"/>
        <v>12260</v>
      </c>
    </row>
    <row r="947" spans="2:19" x14ac:dyDescent="0.2">
      <c r="B947" s="73">
        <f t="shared" si="81"/>
        <v>243</v>
      </c>
      <c r="C947" s="4"/>
      <c r="D947" s="4"/>
      <c r="E947" s="4"/>
      <c r="F947" s="51" t="s">
        <v>127</v>
      </c>
      <c r="G947" s="4">
        <v>635</v>
      </c>
      <c r="H947" s="4" t="s">
        <v>139</v>
      </c>
      <c r="I947" s="24">
        <v>4549</v>
      </c>
      <c r="J947" s="24"/>
      <c r="K947" s="24">
        <f t="shared" si="80"/>
        <v>4549</v>
      </c>
      <c r="M947" s="24"/>
      <c r="N947" s="24"/>
      <c r="O947" s="24">
        <f t="shared" si="82"/>
        <v>0</v>
      </c>
      <c r="Q947" s="24">
        <f t="shared" si="83"/>
        <v>4549</v>
      </c>
      <c r="R947" s="24">
        <f t="shared" si="83"/>
        <v>0</v>
      </c>
      <c r="S947" s="24">
        <f t="shared" si="83"/>
        <v>4549</v>
      </c>
    </row>
    <row r="948" spans="2:19" x14ac:dyDescent="0.2">
      <c r="B948" s="73">
        <f t="shared" si="81"/>
        <v>244</v>
      </c>
      <c r="C948" s="4"/>
      <c r="D948" s="4"/>
      <c r="E948" s="4"/>
      <c r="F948" s="51" t="s">
        <v>127</v>
      </c>
      <c r="G948" s="4">
        <v>637</v>
      </c>
      <c r="H948" s="4" t="s">
        <v>130</v>
      </c>
      <c r="I948" s="24">
        <v>13489</v>
      </c>
      <c r="J948" s="24"/>
      <c r="K948" s="24">
        <f t="shared" si="80"/>
        <v>13489</v>
      </c>
      <c r="M948" s="24"/>
      <c r="N948" s="24"/>
      <c r="O948" s="24">
        <f t="shared" si="82"/>
        <v>0</v>
      </c>
      <c r="Q948" s="24">
        <f t="shared" si="83"/>
        <v>13489</v>
      </c>
      <c r="R948" s="24">
        <f t="shared" si="83"/>
        <v>0</v>
      </c>
      <c r="S948" s="24">
        <f t="shared" si="83"/>
        <v>13489</v>
      </c>
    </row>
    <row r="949" spans="2:19" x14ac:dyDescent="0.2">
      <c r="B949" s="73">
        <f t="shared" si="81"/>
        <v>245</v>
      </c>
      <c r="C949" s="13"/>
      <c r="D949" s="13"/>
      <c r="E949" s="13"/>
      <c r="F949" s="50" t="s">
        <v>127</v>
      </c>
      <c r="G949" s="13">
        <v>640</v>
      </c>
      <c r="H949" s="13" t="s">
        <v>136</v>
      </c>
      <c r="I949" s="47">
        <v>3569</v>
      </c>
      <c r="J949" s="47"/>
      <c r="K949" s="47">
        <f t="shared" si="80"/>
        <v>3569</v>
      </c>
      <c r="M949" s="47"/>
      <c r="N949" s="47"/>
      <c r="O949" s="47">
        <f t="shared" si="82"/>
        <v>0</v>
      </c>
      <c r="Q949" s="47">
        <f t="shared" si="83"/>
        <v>3569</v>
      </c>
      <c r="R949" s="47">
        <f t="shared" si="83"/>
        <v>0</v>
      </c>
      <c r="S949" s="47">
        <f t="shared" si="83"/>
        <v>3569</v>
      </c>
    </row>
    <row r="950" spans="2:19" x14ac:dyDescent="0.2">
      <c r="B950" s="73">
        <f t="shared" si="81"/>
        <v>246</v>
      </c>
      <c r="C950" s="13"/>
      <c r="D950" s="13"/>
      <c r="E950" s="13"/>
      <c r="F950" s="50" t="s">
        <v>272</v>
      </c>
      <c r="G950" s="13">
        <v>610</v>
      </c>
      <c r="H950" s="13" t="s">
        <v>137</v>
      </c>
      <c r="I950" s="47">
        <v>513638</v>
      </c>
      <c r="J950" s="47"/>
      <c r="K950" s="47">
        <f t="shared" si="80"/>
        <v>513638</v>
      </c>
      <c r="M950" s="47"/>
      <c r="N950" s="47"/>
      <c r="O950" s="47">
        <f t="shared" si="82"/>
        <v>0</v>
      </c>
      <c r="Q950" s="47">
        <f t="shared" si="83"/>
        <v>513638</v>
      </c>
      <c r="R950" s="47">
        <f t="shared" si="83"/>
        <v>0</v>
      </c>
      <c r="S950" s="47">
        <f t="shared" si="83"/>
        <v>513638</v>
      </c>
    </row>
    <row r="951" spans="2:19" x14ac:dyDescent="0.2">
      <c r="B951" s="73">
        <f t="shared" si="81"/>
        <v>247</v>
      </c>
      <c r="C951" s="13"/>
      <c r="D951" s="13"/>
      <c r="E951" s="13"/>
      <c r="F951" s="50" t="s">
        <v>272</v>
      </c>
      <c r="G951" s="13">
        <v>620</v>
      </c>
      <c r="H951" s="13" t="s">
        <v>132</v>
      </c>
      <c r="I951" s="47">
        <v>179525</v>
      </c>
      <c r="J951" s="47"/>
      <c r="K951" s="47">
        <f t="shared" si="80"/>
        <v>179525</v>
      </c>
      <c r="M951" s="47"/>
      <c r="N951" s="47"/>
      <c r="O951" s="47">
        <f t="shared" si="82"/>
        <v>0</v>
      </c>
      <c r="Q951" s="47">
        <f t="shared" si="83"/>
        <v>179525</v>
      </c>
      <c r="R951" s="47">
        <f t="shared" si="83"/>
        <v>0</v>
      </c>
      <c r="S951" s="47">
        <f t="shared" si="83"/>
        <v>179525</v>
      </c>
    </row>
    <row r="952" spans="2:19" x14ac:dyDescent="0.2">
      <c r="B952" s="73">
        <f t="shared" si="81"/>
        <v>248</v>
      </c>
      <c r="C952" s="13"/>
      <c r="D952" s="13"/>
      <c r="E952" s="13"/>
      <c r="F952" s="50" t="s">
        <v>272</v>
      </c>
      <c r="G952" s="13">
        <v>630</v>
      </c>
      <c r="H952" s="13" t="s">
        <v>129</v>
      </c>
      <c r="I952" s="47">
        <f>I958+I957+I956+I955+I954+I953</f>
        <v>190849</v>
      </c>
      <c r="J952" s="47">
        <f>J958+J957+J956+J955+J954+J953</f>
        <v>0</v>
      </c>
      <c r="K952" s="47">
        <f t="shared" si="80"/>
        <v>190849</v>
      </c>
      <c r="M952" s="47">
        <f>M958+M957+M956+M955+M954+M953</f>
        <v>0</v>
      </c>
      <c r="N952" s="47">
        <f>N958+N957+N956+N955+N954+N953</f>
        <v>0</v>
      </c>
      <c r="O952" s="47">
        <f t="shared" si="82"/>
        <v>0</v>
      </c>
      <c r="Q952" s="47">
        <f t="shared" si="83"/>
        <v>190849</v>
      </c>
      <c r="R952" s="47">
        <f t="shared" si="83"/>
        <v>0</v>
      </c>
      <c r="S952" s="47">
        <f t="shared" si="83"/>
        <v>190849</v>
      </c>
    </row>
    <row r="953" spans="2:19" x14ac:dyDescent="0.2">
      <c r="B953" s="73">
        <f t="shared" si="81"/>
        <v>249</v>
      </c>
      <c r="C953" s="4"/>
      <c r="D953" s="4"/>
      <c r="E953" s="4"/>
      <c r="F953" s="51" t="s">
        <v>272</v>
      </c>
      <c r="G953" s="4">
        <v>631</v>
      </c>
      <c r="H953" s="4" t="s">
        <v>135</v>
      </c>
      <c r="I953" s="24">
        <v>31</v>
      </c>
      <c r="J953" s="24"/>
      <c r="K953" s="24">
        <f t="shared" si="80"/>
        <v>31</v>
      </c>
      <c r="M953" s="24"/>
      <c r="N953" s="24"/>
      <c r="O953" s="24">
        <f t="shared" si="82"/>
        <v>0</v>
      </c>
      <c r="Q953" s="24">
        <f t="shared" si="83"/>
        <v>31</v>
      </c>
      <c r="R953" s="24">
        <f t="shared" si="83"/>
        <v>0</v>
      </c>
      <c r="S953" s="24">
        <f t="shared" si="83"/>
        <v>31</v>
      </c>
    </row>
    <row r="954" spans="2:19" x14ac:dyDescent="0.2">
      <c r="B954" s="73">
        <f t="shared" si="81"/>
        <v>250</v>
      </c>
      <c r="C954" s="4"/>
      <c r="D954" s="4"/>
      <c r="E954" s="4"/>
      <c r="F954" s="51" t="s">
        <v>272</v>
      </c>
      <c r="G954" s="4">
        <v>632</v>
      </c>
      <c r="H954" s="4" t="s">
        <v>140</v>
      </c>
      <c r="I954" s="24">
        <v>100105</v>
      </c>
      <c r="J954" s="24"/>
      <c r="K954" s="24">
        <f t="shared" si="80"/>
        <v>100105</v>
      </c>
      <c r="M954" s="24"/>
      <c r="N954" s="24"/>
      <c r="O954" s="24">
        <f t="shared" si="82"/>
        <v>0</v>
      </c>
      <c r="Q954" s="24">
        <f t="shared" si="83"/>
        <v>100105</v>
      </c>
      <c r="R954" s="24">
        <f t="shared" si="83"/>
        <v>0</v>
      </c>
      <c r="S954" s="24">
        <f t="shared" si="83"/>
        <v>100105</v>
      </c>
    </row>
    <row r="955" spans="2:19" x14ac:dyDescent="0.2">
      <c r="B955" s="73">
        <f t="shared" si="81"/>
        <v>251</v>
      </c>
      <c r="C955" s="4"/>
      <c r="D955" s="4"/>
      <c r="E955" s="4"/>
      <c r="F955" s="51" t="s">
        <v>272</v>
      </c>
      <c r="G955" s="4">
        <v>633</v>
      </c>
      <c r="H955" s="4" t="s">
        <v>133</v>
      </c>
      <c r="I955" s="24">
        <v>37655</v>
      </c>
      <c r="J955" s="24"/>
      <c r="K955" s="24">
        <f t="shared" si="80"/>
        <v>37655</v>
      </c>
      <c r="M955" s="24"/>
      <c r="N955" s="24"/>
      <c r="O955" s="24">
        <f t="shared" si="82"/>
        <v>0</v>
      </c>
      <c r="Q955" s="24">
        <f t="shared" si="83"/>
        <v>37655</v>
      </c>
      <c r="R955" s="24">
        <f t="shared" si="83"/>
        <v>0</v>
      </c>
      <c r="S955" s="24">
        <f t="shared" si="83"/>
        <v>37655</v>
      </c>
    </row>
    <row r="956" spans="2:19" x14ac:dyDescent="0.2">
      <c r="B956" s="73">
        <f t="shared" si="81"/>
        <v>252</v>
      </c>
      <c r="C956" s="4"/>
      <c r="D956" s="4"/>
      <c r="E956" s="4"/>
      <c r="F956" s="51" t="s">
        <v>272</v>
      </c>
      <c r="G956" s="4">
        <v>635</v>
      </c>
      <c r="H956" s="4" t="s">
        <v>139</v>
      </c>
      <c r="I956" s="24">
        <v>12824</v>
      </c>
      <c r="J956" s="24"/>
      <c r="K956" s="24">
        <f t="shared" si="80"/>
        <v>12824</v>
      </c>
      <c r="M956" s="24"/>
      <c r="N956" s="24"/>
      <c r="O956" s="24">
        <f t="shared" si="82"/>
        <v>0</v>
      </c>
      <c r="Q956" s="24">
        <f t="shared" si="83"/>
        <v>12824</v>
      </c>
      <c r="R956" s="24">
        <f t="shared" si="83"/>
        <v>0</v>
      </c>
      <c r="S956" s="24">
        <f t="shared" si="83"/>
        <v>12824</v>
      </c>
    </row>
    <row r="957" spans="2:19" x14ac:dyDescent="0.2">
      <c r="B957" s="73">
        <f t="shared" si="81"/>
        <v>253</v>
      </c>
      <c r="C957" s="4"/>
      <c r="D957" s="4"/>
      <c r="E957" s="4"/>
      <c r="F957" s="51" t="s">
        <v>272</v>
      </c>
      <c r="G957" s="4">
        <v>636</v>
      </c>
      <c r="H957" s="4" t="s">
        <v>134</v>
      </c>
      <c r="I957" s="24">
        <v>20000</v>
      </c>
      <c r="J957" s="24"/>
      <c r="K957" s="24">
        <f t="shared" si="80"/>
        <v>20000</v>
      </c>
      <c r="M957" s="24"/>
      <c r="N957" s="24"/>
      <c r="O957" s="24">
        <f t="shared" si="82"/>
        <v>0</v>
      </c>
      <c r="Q957" s="24">
        <f t="shared" si="83"/>
        <v>20000</v>
      </c>
      <c r="R957" s="24">
        <f t="shared" si="83"/>
        <v>0</v>
      </c>
      <c r="S957" s="24">
        <f t="shared" si="83"/>
        <v>20000</v>
      </c>
    </row>
    <row r="958" spans="2:19" x14ac:dyDescent="0.2">
      <c r="B958" s="73">
        <f t="shared" si="81"/>
        <v>254</v>
      </c>
      <c r="C958" s="4"/>
      <c r="D958" s="4"/>
      <c r="E958" s="4"/>
      <c r="F958" s="51" t="s">
        <v>272</v>
      </c>
      <c r="G958" s="4">
        <v>637</v>
      </c>
      <c r="H958" s="4" t="s">
        <v>130</v>
      </c>
      <c r="I958" s="24">
        <v>20234</v>
      </c>
      <c r="J958" s="24"/>
      <c r="K958" s="24">
        <f t="shared" si="80"/>
        <v>20234</v>
      </c>
      <c r="M958" s="24"/>
      <c r="N958" s="24"/>
      <c r="O958" s="24">
        <f t="shared" si="82"/>
        <v>0</v>
      </c>
      <c r="Q958" s="24">
        <f t="shared" si="83"/>
        <v>20234</v>
      </c>
      <c r="R958" s="24">
        <f t="shared" si="83"/>
        <v>0</v>
      </c>
      <c r="S958" s="24">
        <f t="shared" si="83"/>
        <v>20234</v>
      </c>
    </row>
    <row r="959" spans="2:19" x14ac:dyDescent="0.2">
      <c r="B959" s="73">
        <f t="shared" si="81"/>
        <v>255</v>
      </c>
      <c r="C959" s="13"/>
      <c r="D959" s="13"/>
      <c r="E959" s="13"/>
      <c r="F959" s="50" t="s">
        <v>272</v>
      </c>
      <c r="G959" s="13">
        <v>640</v>
      </c>
      <c r="H959" s="13" t="s">
        <v>136</v>
      </c>
      <c r="I959" s="47">
        <v>4310</v>
      </c>
      <c r="J959" s="47"/>
      <c r="K959" s="47">
        <f t="shared" si="80"/>
        <v>4310</v>
      </c>
      <c r="M959" s="47"/>
      <c r="N959" s="47"/>
      <c r="O959" s="47">
        <f t="shared" si="82"/>
        <v>0</v>
      </c>
      <c r="Q959" s="47">
        <f t="shared" si="83"/>
        <v>4310</v>
      </c>
      <c r="R959" s="47">
        <f t="shared" si="83"/>
        <v>0</v>
      </c>
      <c r="S959" s="47">
        <f t="shared" si="83"/>
        <v>4310</v>
      </c>
    </row>
    <row r="960" spans="2:19" ht="15" x14ac:dyDescent="0.25">
      <c r="B960" s="73">
        <f t="shared" si="81"/>
        <v>256</v>
      </c>
      <c r="C960" s="16"/>
      <c r="D960" s="16"/>
      <c r="E960" s="16">
        <v>9</v>
      </c>
      <c r="F960" s="48"/>
      <c r="G960" s="16"/>
      <c r="H960" s="16" t="s">
        <v>278</v>
      </c>
      <c r="I960" s="45">
        <f>I961+I962+I963+I969+I970+I971+I972+I978+I979</f>
        <v>538350</v>
      </c>
      <c r="J960" s="45">
        <f>J961+J962+J963+J969+J970+J971+J972+J978+J979</f>
        <v>0</v>
      </c>
      <c r="K960" s="45">
        <f t="shared" si="80"/>
        <v>538350</v>
      </c>
      <c r="M960" s="45">
        <f>M961+M962+M963+M969+M970+M971+M972+M978+M979</f>
        <v>64000</v>
      </c>
      <c r="N960" s="45">
        <f>N961+N962+N963+N969+N970+N971+N972+N978+N979</f>
        <v>0</v>
      </c>
      <c r="O960" s="45">
        <f t="shared" si="82"/>
        <v>64000</v>
      </c>
      <c r="Q960" s="45">
        <f t="shared" si="83"/>
        <v>602350</v>
      </c>
      <c r="R960" s="45">
        <f t="shared" si="83"/>
        <v>0</v>
      </c>
      <c r="S960" s="45">
        <f t="shared" si="83"/>
        <v>602350</v>
      </c>
    </row>
    <row r="961" spans="2:19" x14ac:dyDescent="0.2">
      <c r="B961" s="73">
        <f t="shared" si="81"/>
        <v>257</v>
      </c>
      <c r="C961" s="13"/>
      <c r="D961" s="13"/>
      <c r="E961" s="13"/>
      <c r="F961" s="50" t="s">
        <v>127</v>
      </c>
      <c r="G961" s="13">
        <v>610</v>
      </c>
      <c r="H961" s="13" t="s">
        <v>137</v>
      </c>
      <c r="I961" s="47">
        <v>158605</v>
      </c>
      <c r="J961" s="47"/>
      <c r="K961" s="47">
        <f t="shared" ref="K961:K1024" si="84">I961+J961</f>
        <v>158605</v>
      </c>
      <c r="M961" s="47"/>
      <c r="N961" s="47"/>
      <c r="O961" s="47">
        <f t="shared" si="82"/>
        <v>0</v>
      </c>
      <c r="Q961" s="47">
        <f t="shared" si="83"/>
        <v>158605</v>
      </c>
      <c r="R961" s="47">
        <f t="shared" si="83"/>
        <v>0</v>
      </c>
      <c r="S961" s="47">
        <f t="shared" si="83"/>
        <v>158605</v>
      </c>
    </row>
    <row r="962" spans="2:19" x14ac:dyDescent="0.2">
      <c r="B962" s="73">
        <f t="shared" ref="B962:B1025" si="85">B961+1</f>
        <v>258</v>
      </c>
      <c r="C962" s="13"/>
      <c r="D962" s="13"/>
      <c r="E962" s="13"/>
      <c r="F962" s="50" t="s">
        <v>127</v>
      </c>
      <c r="G962" s="13">
        <v>620</v>
      </c>
      <c r="H962" s="13" t="s">
        <v>132</v>
      </c>
      <c r="I962" s="47">
        <v>56233</v>
      </c>
      <c r="J962" s="47"/>
      <c r="K962" s="47">
        <f t="shared" si="84"/>
        <v>56233</v>
      </c>
      <c r="M962" s="47"/>
      <c r="N962" s="47"/>
      <c r="O962" s="47">
        <f t="shared" si="82"/>
        <v>0</v>
      </c>
      <c r="Q962" s="47">
        <f t="shared" si="83"/>
        <v>56233</v>
      </c>
      <c r="R962" s="47">
        <f t="shared" si="83"/>
        <v>0</v>
      </c>
      <c r="S962" s="47">
        <f t="shared" si="83"/>
        <v>56233</v>
      </c>
    </row>
    <row r="963" spans="2:19" x14ac:dyDescent="0.2">
      <c r="B963" s="73">
        <f t="shared" si="85"/>
        <v>259</v>
      </c>
      <c r="C963" s="13"/>
      <c r="D963" s="13"/>
      <c r="E963" s="13"/>
      <c r="F963" s="50" t="s">
        <v>127</v>
      </c>
      <c r="G963" s="13">
        <v>630</v>
      </c>
      <c r="H963" s="13" t="s">
        <v>129</v>
      </c>
      <c r="I963" s="47">
        <f>I968+I967+I966+I965+I964</f>
        <v>39285</v>
      </c>
      <c r="J963" s="47">
        <f>J968+J967+J966+J965+J964</f>
        <v>0</v>
      </c>
      <c r="K963" s="47">
        <f t="shared" si="84"/>
        <v>39285</v>
      </c>
      <c r="M963" s="47">
        <v>0</v>
      </c>
      <c r="N963" s="47"/>
      <c r="O963" s="47">
        <f t="shared" si="82"/>
        <v>0</v>
      </c>
      <c r="Q963" s="47">
        <f t="shared" si="83"/>
        <v>39285</v>
      </c>
      <c r="R963" s="47">
        <f t="shared" si="83"/>
        <v>0</v>
      </c>
      <c r="S963" s="47">
        <f t="shared" si="83"/>
        <v>39285</v>
      </c>
    </row>
    <row r="964" spans="2:19" x14ac:dyDescent="0.2">
      <c r="B964" s="73">
        <f t="shared" si="85"/>
        <v>260</v>
      </c>
      <c r="C964" s="4"/>
      <c r="D964" s="4"/>
      <c r="E964" s="4"/>
      <c r="F964" s="51" t="s">
        <v>127</v>
      </c>
      <c r="G964" s="4">
        <v>631</v>
      </c>
      <c r="H964" s="4" t="s">
        <v>135</v>
      </c>
      <c r="I964" s="24">
        <v>25</v>
      </c>
      <c r="J964" s="24"/>
      <c r="K964" s="24">
        <f t="shared" si="84"/>
        <v>25</v>
      </c>
      <c r="M964" s="24"/>
      <c r="N964" s="24"/>
      <c r="O964" s="24">
        <f t="shared" si="82"/>
        <v>0</v>
      </c>
      <c r="Q964" s="24">
        <f t="shared" si="83"/>
        <v>25</v>
      </c>
      <c r="R964" s="24">
        <f t="shared" si="83"/>
        <v>0</v>
      </c>
      <c r="S964" s="24">
        <f t="shared" si="83"/>
        <v>25</v>
      </c>
    </row>
    <row r="965" spans="2:19" x14ac:dyDescent="0.2">
      <c r="B965" s="73">
        <f t="shared" si="85"/>
        <v>261</v>
      </c>
      <c r="C965" s="4"/>
      <c r="D965" s="4"/>
      <c r="E965" s="4"/>
      <c r="F965" s="51" t="s">
        <v>127</v>
      </c>
      <c r="G965" s="4">
        <v>632</v>
      </c>
      <c r="H965" s="4" t="s">
        <v>140</v>
      </c>
      <c r="I965" s="24">
        <v>20700</v>
      </c>
      <c r="J965" s="24"/>
      <c r="K965" s="24">
        <f t="shared" si="84"/>
        <v>20700</v>
      </c>
      <c r="M965" s="24"/>
      <c r="N965" s="24"/>
      <c r="O965" s="24">
        <f t="shared" ref="O965:O1028" si="86">M965+N965</f>
        <v>0</v>
      </c>
      <c r="Q965" s="24">
        <f t="shared" si="83"/>
        <v>20700</v>
      </c>
      <c r="R965" s="24">
        <f t="shared" si="83"/>
        <v>0</v>
      </c>
      <c r="S965" s="24">
        <f t="shared" si="83"/>
        <v>20700</v>
      </c>
    </row>
    <row r="966" spans="2:19" x14ac:dyDescent="0.2">
      <c r="B966" s="73">
        <f t="shared" si="85"/>
        <v>262</v>
      </c>
      <c r="C966" s="4"/>
      <c r="D966" s="4"/>
      <c r="E966" s="4"/>
      <c r="F966" s="51" t="s">
        <v>127</v>
      </c>
      <c r="G966" s="4">
        <v>633</v>
      </c>
      <c r="H966" s="4" t="s">
        <v>133</v>
      </c>
      <c r="I966" s="24">
        <v>6768</v>
      </c>
      <c r="J966" s="24"/>
      <c r="K966" s="24">
        <f t="shared" si="84"/>
        <v>6768</v>
      </c>
      <c r="M966" s="24"/>
      <c r="N966" s="24"/>
      <c r="O966" s="24">
        <f t="shared" si="86"/>
        <v>0</v>
      </c>
      <c r="Q966" s="24">
        <f t="shared" si="83"/>
        <v>6768</v>
      </c>
      <c r="R966" s="24">
        <f t="shared" si="83"/>
        <v>0</v>
      </c>
      <c r="S966" s="24">
        <f t="shared" si="83"/>
        <v>6768</v>
      </c>
    </row>
    <row r="967" spans="2:19" x14ac:dyDescent="0.2">
      <c r="B967" s="73">
        <f t="shared" si="85"/>
        <v>263</v>
      </c>
      <c r="C967" s="4"/>
      <c r="D967" s="4"/>
      <c r="E967" s="4"/>
      <c r="F967" s="51" t="s">
        <v>127</v>
      </c>
      <c r="G967" s="4">
        <v>635</v>
      </c>
      <c r="H967" s="4" t="s">
        <v>139</v>
      </c>
      <c r="I967" s="24">
        <v>1480</v>
      </c>
      <c r="J967" s="24"/>
      <c r="K967" s="24">
        <f t="shared" si="84"/>
        <v>1480</v>
      </c>
      <c r="M967" s="24"/>
      <c r="N967" s="24"/>
      <c r="O967" s="24">
        <f t="shared" si="86"/>
        <v>0</v>
      </c>
      <c r="Q967" s="24">
        <f t="shared" si="83"/>
        <v>1480</v>
      </c>
      <c r="R967" s="24">
        <f t="shared" si="83"/>
        <v>0</v>
      </c>
      <c r="S967" s="24">
        <f t="shared" si="83"/>
        <v>1480</v>
      </c>
    </row>
    <row r="968" spans="2:19" x14ac:dyDescent="0.2">
      <c r="B968" s="73">
        <f t="shared" si="85"/>
        <v>264</v>
      </c>
      <c r="C968" s="4"/>
      <c r="D968" s="4"/>
      <c r="E968" s="4"/>
      <c r="F968" s="51" t="s">
        <v>127</v>
      </c>
      <c r="G968" s="4">
        <v>637</v>
      </c>
      <c r="H968" s="4" t="s">
        <v>130</v>
      </c>
      <c r="I968" s="24">
        <v>10312</v>
      </c>
      <c r="J968" s="24"/>
      <c r="K968" s="24">
        <f t="shared" si="84"/>
        <v>10312</v>
      </c>
      <c r="M968" s="24"/>
      <c r="N968" s="24"/>
      <c r="O968" s="24">
        <f t="shared" si="86"/>
        <v>0</v>
      </c>
      <c r="Q968" s="24">
        <f t="shared" si="83"/>
        <v>10312</v>
      </c>
      <c r="R968" s="24">
        <f t="shared" si="83"/>
        <v>0</v>
      </c>
      <c r="S968" s="24">
        <f t="shared" si="83"/>
        <v>10312</v>
      </c>
    </row>
    <row r="969" spans="2:19" x14ac:dyDescent="0.2">
      <c r="B969" s="73">
        <f t="shared" si="85"/>
        <v>265</v>
      </c>
      <c r="C969" s="13"/>
      <c r="D969" s="13"/>
      <c r="E969" s="13"/>
      <c r="F969" s="50" t="s">
        <v>127</v>
      </c>
      <c r="G969" s="13">
        <v>640</v>
      </c>
      <c r="H969" s="13" t="s">
        <v>136</v>
      </c>
      <c r="I969" s="47">
        <v>1550</v>
      </c>
      <c r="J969" s="47"/>
      <c r="K969" s="47">
        <f t="shared" si="84"/>
        <v>1550</v>
      </c>
      <c r="M969" s="47"/>
      <c r="N969" s="47"/>
      <c r="O969" s="47">
        <f t="shared" si="86"/>
        <v>0</v>
      </c>
      <c r="Q969" s="47">
        <f t="shared" si="83"/>
        <v>1550</v>
      </c>
      <c r="R969" s="47">
        <f t="shared" si="83"/>
        <v>0</v>
      </c>
      <c r="S969" s="47">
        <f t="shared" si="83"/>
        <v>1550</v>
      </c>
    </row>
    <row r="970" spans="2:19" x14ac:dyDescent="0.2">
      <c r="B970" s="73">
        <f t="shared" si="85"/>
        <v>266</v>
      </c>
      <c r="C970" s="13"/>
      <c r="D970" s="13"/>
      <c r="E970" s="13"/>
      <c r="F970" s="50" t="s">
        <v>272</v>
      </c>
      <c r="G970" s="13">
        <v>610</v>
      </c>
      <c r="H970" s="13" t="s">
        <v>137</v>
      </c>
      <c r="I970" s="47">
        <v>172879</v>
      </c>
      <c r="J970" s="47"/>
      <c r="K970" s="47">
        <f t="shared" si="84"/>
        <v>172879</v>
      </c>
      <c r="M970" s="47"/>
      <c r="N970" s="47"/>
      <c r="O970" s="47">
        <f t="shared" si="86"/>
        <v>0</v>
      </c>
      <c r="Q970" s="47">
        <f t="shared" si="83"/>
        <v>172879</v>
      </c>
      <c r="R970" s="47">
        <f t="shared" si="83"/>
        <v>0</v>
      </c>
      <c r="S970" s="47">
        <f t="shared" si="83"/>
        <v>172879</v>
      </c>
    </row>
    <row r="971" spans="2:19" x14ac:dyDescent="0.2">
      <c r="B971" s="73">
        <f t="shared" si="85"/>
        <v>267</v>
      </c>
      <c r="C971" s="13"/>
      <c r="D971" s="13"/>
      <c r="E971" s="13"/>
      <c r="F971" s="50" t="s">
        <v>272</v>
      </c>
      <c r="G971" s="13">
        <v>620</v>
      </c>
      <c r="H971" s="13" t="s">
        <v>132</v>
      </c>
      <c r="I971" s="47">
        <v>61222</v>
      </c>
      <c r="J971" s="47"/>
      <c r="K971" s="47">
        <f t="shared" si="84"/>
        <v>61222</v>
      </c>
      <c r="M971" s="47"/>
      <c r="N971" s="47"/>
      <c r="O971" s="47">
        <f t="shared" si="86"/>
        <v>0</v>
      </c>
      <c r="Q971" s="47">
        <f t="shared" si="83"/>
        <v>61222</v>
      </c>
      <c r="R971" s="47">
        <f t="shared" si="83"/>
        <v>0</v>
      </c>
      <c r="S971" s="47">
        <f t="shared" si="83"/>
        <v>61222</v>
      </c>
    </row>
    <row r="972" spans="2:19" x14ac:dyDescent="0.2">
      <c r="B972" s="73">
        <f t="shared" si="85"/>
        <v>268</v>
      </c>
      <c r="C972" s="13"/>
      <c r="D972" s="13"/>
      <c r="E972" s="13"/>
      <c r="F972" s="50" t="s">
        <v>272</v>
      </c>
      <c r="G972" s="13">
        <v>630</v>
      </c>
      <c r="H972" s="13" t="s">
        <v>129</v>
      </c>
      <c r="I972" s="47">
        <f>I977+I976+I975+I974+I973</f>
        <v>47026</v>
      </c>
      <c r="J972" s="47">
        <f>J977+J976+J975+J974+J973</f>
        <v>0</v>
      </c>
      <c r="K972" s="47">
        <f t="shared" si="84"/>
        <v>47026</v>
      </c>
      <c r="M972" s="47">
        <f>M977+M976+M975+M974+M973</f>
        <v>0</v>
      </c>
      <c r="N972" s="47">
        <f>N977+N976+N975+N974+N973</f>
        <v>0</v>
      </c>
      <c r="O972" s="47">
        <f t="shared" si="86"/>
        <v>0</v>
      </c>
      <c r="Q972" s="47">
        <f t="shared" si="83"/>
        <v>47026</v>
      </c>
      <c r="R972" s="47">
        <f t="shared" si="83"/>
        <v>0</v>
      </c>
      <c r="S972" s="47">
        <f t="shared" si="83"/>
        <v>47026</v>
      </c>
    </row>
    <row r="973" spans="2:19" x14ac:dyDescent="0.2">
      <c r="B973" s="73">
        <f t="shared" si="85"/>
        <v>269</v>
      </c>
      <c r="C973" s="4"/>
      <c r="D973" s="4"/>
      <c r="E973" s="4"/>
      <c r="F973" s="51" t="s">
        <v>272</v>
      </c>
      <c r="G973" s="4">
        <v>631</v>
      </c>
      <c r="H973" s="4" t="s">
        <v>135</v>
      </c>
      <c r="I973" s="24">
        <v>25</v>
      </c>
      <c r="J973" s="24"/>
      <c r="K973" s="24">
        <f t="shared" si="84"/>
        <v>25</v>
      </c>
      <c r="M973" s="24"/>
      <c r="N973" s="24"/>
      <c r="O973" s="24">
        <f t="shared" si="86"/>
        <v>0</v>
      </c>
      <c r="Q973" s="24">
        <f t="shared" si="83"/>
        <v>25</v>
      </c>
      <c r="R973" s="24">
        <f t="shared" si="83"/>
        <v>0</v>
      </c>
      <c r="S973" s="24">
        <f t="shared" si="83"/>
        <v>25</v>
      </c>
    </row>
    <row r="974" spans="2:19" x14ac:dyDescent="0.2">
      <c r="B974" s="73">
        <f t="shared" si="85"/>
        <v>270</v>
      </c>
      <c r="C974" s="4"/>
      <c r="D974" s="4"/>
      <c r="E974" s="4"/>
      <c r="F974" s="51" t="s">
        <v>272</v>
      </c>
      <c r="G974" s="4">
        <v>632</v>
      </c>
      <c r="H974" s="4" t="s">
        <v>140</v>
      </c>
      <c r="I974" s="24">
        <v>20700</v>
      </c>
      <c r="J974" s="24"/>
      <c r="K974" s="24">
        <f t="shared" si="84"/>
        <v>20700</v>
      </c>
      <c r="M974" s="24"/>
      <c r="N974" s="24"/>
      <c r="O974" s="24">
        <f t="shared" si="86"/>
        <v>0</v>
      </c>
      <c r="Q974" s="24">
        <f t="shared" si="83"/>
        <v>20700</v>
      </c>
      <c r="R974" s="24">
        <f t="shared" si="83"/>
        <v>0</v>
      </c>
      <c r="S974" s="24">
        <f t="shared" si="83"/>
        <v>20700</v>
      </c>
    </row>
    <row r="975" spans="2:19" x14ac:dyDescent="0.2">
      <c r="B975" s="73">
        <f t="shared" si="85"/>
        <v>271</v>
      </c>
      <c r="C975" s="4"/>
      <c r="D975" s="4"/>
      <c r="E975" s="4"/>
      <c r="F975" s="51" t="s">
        <v>272</v>
      </c>
      <c r="G975" s="4">
        <v>633</v>
      </c>
      <c r="H975" s="4" t="s">
        <v>133</v>
      </c>
      <c r="I975" s="24">
        <v>11808</v>
      </c>
      <c r="J975" s="24"/>
      <c r="K975" s="24">
        <f t="shared" si="84"/>
        <v>11808</v>
      </c>
      <c r="M975" s="24"/>
      <c r="N975" s="24"/>
      <c r="O975" s="24">
        <f t="shared" si="86"/>
        <v>0</v>
      </c>
      <c r="Q975" s="24">
        <f t="shared" si="83"/>
        <v>11808</v>
      </c>
      <c r="R975" s="24">
        <f t="shared" si="83"/>
        <v>0</v>
      </c>
      <c r="S975" s="24">
        <f t="shared" si="83"/>
        <v>11808</v>
      </c>
    </row>
    <row r="976" spans="2:19" x14ac:dyDescent="0.2">
      <c r="B976" s="73">
        <f t="shared" si="85"/>
        <v>272</v>
      </c>
      <c r="C976" s="4"/>
      <c r="D976" s="4"/>
      <c r="E976" s="4"/>
      <c r="F976" s="51" t="s">
        <v>272</v>
      </c>
      <c r="G976" s="4">
        <v>635</v>
      </c>
      <c r="H976" s="4" t="s">
        <v>139</v>
      </c>
      <c r="I976" s="24">
        <v>4180</v>
      </c>
      <c r="J976" s="24"/>
      <c r="K976" s="24">
        <f t="shared" si="84"/>
        <v>4180</v>
      </c>
      <c r="M976" s="24"/>
      <c r="N976" s="24"/>
      <c r="O976" s="24">
        <f t="shared" si="86"/>
        <v>0</v>
      </c>
      <c r="Q976" s="24">
        <f t="shared" si="83"/>
        <v>4180</v>
      </c>
      <c r="R976" s="24">
        <f t="shared" si="83"/>
        <v>0</v>
      </c>
      <c r="S976" s="24">
        <f t="shared" si="83"/>
        <v>4180</v>
      </c>
    </row>
    <row r="977" spans="2:19" x14ac:dyDescent="0.2">
      <c r="B977" s="73">
        <f t="shared" si="85"/>
        <v>273</v>
      </c>
      <c r="C977" s="4"/>
      <c r="D977" s="4"/>
      <c r="E977" s="4"/>
      <c r="F977" s="51" t="s">
        <v>272</v>
      </c>
      <c r="G977" s="4">
        <v>637</v>
      </c>
      <c r="H977" s="4" t="s">
        <v>130</v>
      </c>
      <c r="I977" s="24">
        <v>10313</v>
      </c>
      <c r="J977" s="24"/>
      <c r="K977" s="24">
        <f t="shared" si="84"/>
        <v>10313</v>
      </c>
      <c r="M977" s="24"/>
      <c r="N977" s="24"/>
      <c r="O977" s="24">
        <f t="shared" si="86"/>
        <v>0</v>
      </c>
      <c r="Q977" s="24">
        <f t="shared" si="83"/>
        <v>10313</v>
      </c>
      <c r="R977" s="24">
        <f t="shared" si="83"/>
        <v>0</v>
      </c>
      <c r="S977" s="24">
        <f t="shared" si="83"/>
        <v>10313</v>
      </c>
    </row>
    <row r="978" spans="2:19" x14ac:dyDescent="0.2">
      <c r="B978" s="73">
        <f t="shared" si="85"/>
        <v>274</v>
      </c>
      <c r="C978" s="13"/>
      <c r="D978" s="13"/>
      <c r="E978" s="13"/>
      <c r="F978" s="50" t="s">
        <v>272</v>
      </c>
      <c r="G978" s="13">
        <v>640</v>
      </c>
      <c r="H978" s="13" t="s">
        <v>136</v>
      </c>
      <c r="I978" s="47">
        <v>1550</v>
      </c>
      <c r="J978" s="47"/>
      <c r="K978" s="47">
        <f t="shared" si="84"/>
        <v>1550</v>
      </c>
      <c r="M978" s="47"/>
      <c r="N978" s="47"/>
      <c r="O978" s="47">
        <f t="shared" si="86"/>
        <v>0</v>
      </c>
      <c r="Q978" s="47">
        <f t="shared" si="83"/>
        <v>1550</v>
      </c>
      <c r="R978" s="47">
        <f t="shared" si="83"/>
        <v>0</v>
      </c>
      <c r="S978" s="47">
        <f t="shared" si="83"/>
        <v>1550</v>
      </c>
    </row>
    <row r="979" spans="2:19" x14ac:dyDescent="0.2">
      <c r="B979" s="73">
        <f t="shared" si="85"/>
        <v>275</v>
      </c>
      <c r="C979" s="13"/>
      <c r="D979" s="13"/>
      <c r="E979" s="13"/>
      <c r="F979" s="50" t="s">
        <v>272</v>
      </c>
      <c r="G979" s="13">
        <v>710</v>
      </c>
      <c r="H979" s="13" t="s">
        <v>185</v>
      </c>
      <c r="I979" s="47">
        <f>I980</f>
        <v>0</v>
      </c>
      <c r="J979" s="47">
        <f>J980</f>
        <v>0</v>
      </c>
      <c r="K979" s="47">
        <f t="shared" si="84"/>
        <v>0</v>
      </c>
      <c r="M979" s="47">
        <f>M980</f>
        <v>64000</v>
      </c>
      <c r="N979" s="47">
        <f>N980</f>
        <v>0</v>
      </c>
      <c r="O979" s="47">
        <f t="shared" si="86"/>
        <v>64000</v>
      </c>
      <c r="Q979" s="47">
        <f t="shared" si="83"/>
        <v>64000</v>
      </c>
      <c r="R979" s="47">
        <f t="shared" si="83"/>
        <v>0</v>
      </c>
      <c r="S979" s="47">
        <f t="shared" si="83"/>
        <v>64000</v>
      </c>
    </row>
    <row r="980" spans="2:19" x14ac:dyDescent="0.2">
      <c r="B980" s="73">
        <f t="shared" si="85"/>
        <v>276</v>
      </c>
      <c r="C980" s="4"/>
      <c r="D980" s="4"/>
      <c r="E980" s="4"/>
      <c r="F980" s="83" t="s">
        <v>272</v>
      </c>
      <c r="G980" s="84">
        <v>717</v>
      </c>
      <c r="H980" s="84" t="s">
        <v>195</v>
      </c>
      <c r="I980" s="85"/>
      <c r="J980" s="85"/>
      <c r="K980" s="85">
        <f t="shared" si="84"/>
        <v>0</v>
      </c>
      <c r="M980" s="85">
        <f>SUM(M981:M981)</f>
        <v>64000</v>
      </c>
      <c r="N980" s="85">
        <f>SUM(N981:N981)</f>
        <v>0</v>
      </c>
      <c r="O980" s="85">
        <f t="shared" si="86"/>
        <v>64000</v>
      </c>
      <c r="Q980" s="85">
        <f t="shared" si="83"/>
        <v>64000</v>
      </c>
      <c r="R980" s="85">
        <f t="shared" si="83"/>
        <v>0</v>
      </c>
      <c r="S980" s="85">
        <f t="shared" si="83"/>
        <v>64000</v>
      </c>
    </row>
    <row r="981" spans="2:19" x14ac:dyDescent="0.2">
      <c r="B981" s="73">
        <f t="shared" si="85"/>
        <v>277</v>
      </c>
      <c r="C981" s="4"/>
      <c r="D981" s="4"/>
      <c r="E981" s="4"/>
      <c r="F981" s="51"/>
      <c r="G981" s="4"/>
      <c r="H981" s="4" t="s">
        <v>461</v>
      </c>
      <c r="I981" s="24"/>
      <c r="J981" s="24"/>
      <c r="K981" s="24">
        <f t="shared" si="84"/>
        <v>0</v>
      </c>
      <c r="M981" s="24">
        <f>34000+30000</f>
        <v>64000</v>
      </c>
      <c r="N981" s="24"/>
      <c r="O981" s="24">
        <f t="shared" si="86"/>
        <v>64000</v>
      </c>
      <c r="Q981" s="24">
        <f t="shared" si="83"/>
        <v>64000</v>
      </c>
      <c r="R981" s="24">
        <f t="shared" si="83"/>
        <v>0</v>
      </c>
      <c r="S981" s="24">
        <f t="shared" si="83"/>
        <v>64000</v>
      </c>
    </row>
    <row r="982" spans="2:19" ht="15" x14ac:dyDescent="0.25">
      <c r="B982" s="73">
        <f t="shared" si="85"/>
        <v>278</v>
      </c>
      <c r="C982" s="16"/>
      <c r="D982" s="16"/>
      <c r="E982" s="16">
        <v>10</v>
      </c>
      <c r="F982" s="48"/>
      <c r="G982" s="16"/>
      <c r="H982" s="16" t="s">
        <v>257</v>
      </c>
      <c r="I982" s="45">
        <f>I983+I984+I985+I991+I992+I993+I994+I1001+I1002</f>
        <v>397802</v>
      </c>
      <c r="J982" s="45">
        <f>J983+J984+J985+J991+J992+J993+J994+J1001+J1002</f>
        <v>0</v>
      </c>
      <c r="K982" s="45">
        <f t="shared" si="84"/>
        <v>397802</v>
      </c>
      <c r="M982" s="45">
        <f>M983+M984+M985+M991+M992+M993+M994+M1001+M1002</f>
        <v>83000</v>
      </c>
      <c r="N982" s="45">
        <f>N983+N984+N985+N991+N992+N993+N994+N1001+N1002</f>
        <v>0</v>
      </c>
      <c r="O982" s="45">
        <f t="shared" si="86"/>
        <v>83000</v>
      </c>
      <c r="Q982" s="45">
        <f t="shared" si="83"/>
        <v>480802</v>
      </c>
      <c r="R982" s="45">
        <f t="shared" si="83"/>
        <v>0</v>
      </c>
      <c r="S982" s="45">
        <f t="shared" si="83"/>
        <v>480802</v>
      </c>
    </row>
    <row r="983" spans="2:19" x14ac:dyDescent="0.2">
      <c r="B983" s="73">
        <f t="shared" si="85"/>
        <v>279</v>
      </c>
      <c r="C983" s="13"/>
      <c r="D983" s="13"/>
      <c r="E983" s="13"/>
      <c r="F983" s="50" t="s">
        <v>127</v>
      </c>
      <c r="G983" s="13">
        <v>610</v>
      </c>
      <c r="H983" s="13" t="s">
        <v>137</v>
      </c>
      <c r="I983" s="47">
        <v>96918</v>
      </c>
      <c r="J983" s="47"/>
      <c r="K983" s="47">
        <f t="shared" si="84"/>
        <v>96918</v>
      </c>
      <c r="M983" s="47"/>
      <c r="N983" s="47"/>
      <c r="O983" s="47">
        <f t="shared" si="86"/>
        <v>0</v>
      </c>
      <c r="Q983" s="47">
        <f t="shared" si="83"/>
        <v>96918</v>
      </c>
      <c r="R983" s="47">
        <f t="shared" si="83"/>
        <v>0</v>
      </c>
      <c r="S983" s="47">
        <f t="shared" si="83"/>
        <v>96918</v>
      </c>
    </row>
    <row r="984" spans="2:19" x14ac:dyDescent="0.2">
      <c r="B984" s="73">
        <f t="shared" si="85"/>
        <v>280</v>
      </c>
      <c r="C984" s="13"/>
      <c r="D984" s="13"/>
      <c r="E984" s="13"/>
      <c r="F984" s="50" t="s">
        <v>127</v>
      </c>
      <c r="G984" s="13">
        <v>620</v>
      </c>
      <c r="H984" s="13" t="s">
        <v>132</v>
      </c>
      <c r="I984" s="47">
        <v>33873</v>
      </c>
      <c r="J984" s="47"/>
      <c r="K984" s="47">
        <f t="shared" si="84"/>
        <v>33873</v>
      </c>
      <c r="M984" s="47"/>
      <c r="N984" s="47"/>
      <c r="O984" s="47">
        <f t="shared" si="86"/>
        <v>0</v>
      </c>
      <c r="Q984" s="47">
        <f t="shared" si="83"/>
        <v>33873</v>
      </c>
      <c r="R984" s="47">
        <f t="shared" si="83"/>
        <v>0</v>
      </c>
      <c r="S984" s="47">
        <f t="shared" si="83"/>
        <v>33873</v>
      </c>
    </row>
    <row r="985" spans="2:19" x14ac:dyDescent="0.2">
      <c r="B985" s="73">
        <f t="shared" si="85"/>
        <v>281</v>
      </c>
      <c r="C985" s="13"/>
      <c r="D985" s="13"/>
      <c r="E985" s="13"/>
      <c r="F985" s="50" t="s">
        <v>127</v>
      </c>
      <c r="G985" s="13">
        <v>630</v>
      </c>
      <c r="H985" s="13" t="s">
        <v>129</v>
      </c>
      <c r="I985" s="47">
        <f>I990+I989+I988+I987+I986</f>
        <v>19976</v>
      </c>
      <c r="J985" s="47">
        <f>J990+J989+J988+J987+J986</f>
        <v>0</v>
      </c>
      <c r="K985" s="47">
        <f t="shared" si="84"/>
        <v>19976</v>
      </c>
      <c r="M985" s="47">
        <v>0</v>
      </c>
      <c r="N985" s="47"/>
      <c r="O985" s="47">
        <f t="shared" si="86"/>
        <v>0</v>
      </c>
      <c r="Q985" s="47">
        <f t="shared" si="83"/>
        <v>19976</v>
      </c>
      <c r="R985" s="47">
        <f t="shared" si="83"/>
        <v>0</v>
      </c>
      <c r="S985" s="47">
        <f t="shared" si="83"/>
        <v>19976</v>
      </c>
    </row>
    <row r="986" spans="2:19" x14ac:dyDescent="0.2">
      <c r="B986" s="73">
        <f t="shared" si="85"/>
        <v>282</v>
      </c>
      <c r="C986" s="4"/>
      <c r="D986" s="4"/>
      <c r="E986" s="4"/>
      <c r="F986" s="51" t="s">
        <v>127</v>
      </c>
      <c r="G986" s="4">
        <v>631</v>
      </c>
      <c r="H986" s="4" t="s">
        <v>135</v>
      </c>
      <c r="I986" s="24">
        <v>200</v>
      </c>
      <c r="J986" s="24"/>
      <c r="K986" s="24">
        <f t="shared" si="84"/>
        <v>200</v>
      </c>
      <c r="M986" s="24"/>
      <c r="N986" s="24"/>
      <c r="O986" s="24">
        <f t="shared" si="86"/>
        <v>0</v>
      </c>
      <c r="Q986" s="24">
        <f t="shared" si="83"/>
        <v>200</v>
      </c>
      <c r="R986" s="24">
        <f t="shared" si="83"/>
        <v>0</v>
      </c>
      <c r="S986" s="24">
        <f t="shared" si="83"/>
        <v>200</v>
      </c>
    </row>
    <row r="987" spans="2:19" x14ac:dyDescent="0.2">
      <c r="B987" s="73">
        <f t="shared" si="85"/>
        <v>283</v>
      </c>
      <c r="C987" s="4"/>
      <c r="D987" s="4"/>
      <c r="E987" s="4"/>
      <c r="F987" s="51" t="s">
        <v>127</v>
      </c>
      <c r="G987" s="4">
        <v>632</v>
      </c>
      <c r="H987" s="4" t="s">
        <v>140</v>
      </c>
      <c r="I987" s="24">
        <v>8860</v>
      </c>
      <c r="J987" s="24"/>
      <c r="K987" s="24">
        <f t="shared" si="84"/>
        <v>8860</v>
      </c>
      <c r="M987" s="24"/>
      <c r="N987" s="24"/>
      <c r="O987" s="24">
        <f t="shared" si="86"/>
        <v>0</v>
      </c>
      <c r="Q987" s="24">
        <f t="shared" si="83"/>
        <v>8860</v>
      </c>
      <c r="R987" s="24">
        <f t="shared" si="83"/>
        <v>0</v>
      </c>
      <c r="S987" s="24">
        <f t="shared" si="83"/>
        <v>8860</v>
      </c>
    </row>
    <row r="988" spans="2:19" x14ac:dyDescent="0.2">
      <c r="B988" s="73">
        <f t="shared" si="85"/>
        <v>284</v>
      </c>
      <c r="C988" s="4"/>
      <c r="D988" s="4"/>
      <c r="E988" s="4"/>
      <c r="F988" s="51" t="s">
        <v>127</v>
      </c>
      <c r="G988" s="4">
        <v>633</v>
      </c>
      <c r="H988" s="4" t="s">
        <v>133</v>
      </c>
      <c r="I988" s="24">
        <v>5080</v>
      </c>
      <c r="J988" s="24"/>
      <c r="K988" s="24">
        <f t="shared" si="84"/>
        <v>5080</v>
      </c>
      <c r="M988" s="24"/>
      <c r="N988" s="24"/>
      <c r="O988" s="24">
        <f t="shared" si="86"/>
        <v>0</v>
      </c>
      <c r="Q988" s="24">
        <f t="shared" si="83"/>
        <v>5080</v>
      </c>
      <c r="R988" s="24">
        <f t="shared" si="83"/>
        <v>0</v>
      </c>
      <c r="S988" s="24">
        <f t="shared" si="83"/>
        <v>5080</v>
      </c>
    </row>
    <row r="989" spans="2:19" x14ac:dyDescent="0.2">
      <c r="B989" s="73">
        <f t="shared" si="85"/>
        <v>285</v>
      </c>
      <c r="C989" s="4"/>
      <c r="D989" s="4"/>
      <c r="E989" s="4"/>
      <c r="F989" s="51" t="s">
        <v>127</v>
      </c>
      <c r="G989" s="4">
        <v>635</v>
      </c>
      <c r="H989" s="4" t="s">
        <v>139</v>
      </c>
      <c r="I989" s="24">
        <v>1890</v>
      </c>
      <c r="J989" s="24"/>
      <c r="K989" s="24">
        <f t="shared" si="84"/>
        <v>1890</v>
      </c>
      <c r="M989" s="24"/>
      <c r="N989" s="24"/>
      <c r="O989" s="24">
        <f t="shared" si="86"/>
        <v>0</v>
      </c>
      <c r="Q989" s="24">
        <f t="shared" si="83"/>
        <v>1890</v>
      </c>
      <c r="R989" s="24">
        <f t="shared" si="83"/>
        <v>0</v>
      </c>
      <c r="S989" s="24">
        <f t="shared" si="83"/>
        <v>1890</v>
      </c>
    </row>
    <row r="990" spans="2:19" x14ac:dyDescent="0.2">
      <c r="B990" s="73">
        <f t="shared" si="85"/>
        <v>286</v>
      </c>
      <c r="C990" s="4"/>
      <c r="D990" s="4"/>
      <c r="E990" s="4"/>
      <c r="F990" s="51" t="s">
        <v>127</v>
      </c>
      <c r="G990" s="4">
        <v>637</v>
      </c>
      <c r="H990" s="4" t="s">
        <v>130</v>
      </c>
      <c r="I990" s="24">
        <v>3946</v>
      </c>
      <c r="J990" s="24"/>
      <c r="K990" s="24">
        <f t="shared" si="84"/>
        <v>3946</v>
      </c>
      <c r="M990" s="24"/>
      <c r="N990" s="24"/>
      <c r="O990" s="24">
        <f t="shared" si="86"/>
        <v>0</v>
      </c>
      <c r="Q990" s="24">
        <f t="shared" si="83"/>
        <v>3946</v>
      </c>
      <c r="R990" s="24">
        <f t="shared" si="83"/>
        <v>0</v>
      </c>
      <c r="S990" s="24">
        <f t="shared" si="83"/>
        <v>3946</v>
      </c>
    </row>
    <row r="991" spans="2:19" x14ac:dyDescent="0.2">
      <c r="B991" s="73">
        <f t="shared" si="85"/>
        <v>287</v>
      </c>
      <c r="C991" s="13"/>
      <c r="D991" s="13"/>
      <c r="E991" s="13"/>
      <c r="F991" s="50" t="s">
        <v>127</v>
      </c>
      <c r="G991" s="13">
        <v>640</v>
      </c>
      <c r="H991" s="13" t="s">
        <v>136</v>
      </c>
      <c r="I991" s="47">
        <v>100</v>
      </c>
      <c r="J991" s="47"/>
      <c r="K991" s="47">
        <f t="shared" si="84"/>
        <v>100</v>
      </c>
      <c r="M991" s="47"/>
      <c r="N991" s="47"/>
      <c r="O991" s="47">
        <f t="shared" si="86"/>
        <v>0</v>
      </c>
      <c r="Q991" s="47">
        <f t="shared" si="83"/>
        <v>100</v>
      </c>
      <c r="R991" s="47">
        <f t="shared" si="83"/>
        <v>0</v>
      </c>
      <c r="S991" s="47">
        <f t="shared" si="83"/>
        <v>100</v>
      </c>
    </row>
    <row r="992" spans="2:19" x14ac:dyDescent="0.2">
      <c r="B992" s="73">
        <f t="shared" si="85"/>
        <v>288</v>
      </c>
      <c r="C992" s="13"/>
      <c r="D992" s="13"/>
      <c r="E992" s="13"/>
      <c r="F992" s="50" t="s">
        <v>272</v>
      </c>
      <c r="G992" s="13">
        <v>610</v>
      </c>
      <c r="H992" s="13" t="s">
        <v>137</v>
      </c>
      <c r="I992" s="47">
        <v>124619</v>
      </c>
      <c r="J992" s="47"/>
      <c r="K992" s="47">
        <f t="shared" si="84"/>
        <v>124619</v>
      </c>
      <c r="M992" s="47"/>
      <c r="N992" s="47"/>
      <c r="O992" s="47">
        <f t="shared" si="86"/>
        <v>0</v>
      </c>
      <c r="Q992" s="47">
        <f t="shared" si="83"/>
        <v>124619</v>
      </c>
      <c r="R992" s="47">
        <f t="shared" si="83"/>
        <v>0</v>
      </c>
      <c r="S992" s="47">
        <f t="shared" si="83"/>
        <v>124619</v>
      </c>
    </row>
    <row r="993" spans="2:19" x14ac:dyDescent="0.2">
      <c r="B993" s="73">
        <f t="shared" si="85"/>
        <v>289</v>
      </c>
      <c r="C993" s="13"/>
      <c r="D993" s="13"/>
      <c r="E993" s="13"/>
      <c r="F993" s="50" t="s">
        <v>272</v>
      </c>
      <c r="G993" s="13">
        <v>620</v>
      </c>
      <c r="H993" s="13" t="s">
        <v>132</v>
      </c>
      <c r="I993" s="47">
        <v>43557</v>
      </c>
      <c r="J993" s="47"/>
      <c r="K993" s="47">
        <f t="shared" si="84"/>
        <v>43557</v>
      </c>
      <c r="M993" s="47"/>
      <c r="N993" s="47"/>
      <c r="O993" s="47">
        <f t="shared" si="86"/>
        <v>0</v>
      </c>
      <c r="Q993" s="47">
        <f t="shared" si="83"/>
        <v>43557</v>
      </c>
      <c r="R993" s="47">
        <f t="shared" si="83"/>
        <v>0</v>
      </c>
      <c r="S993" s="47">
        <f t="shared" si="83"/>
        <v>43557</v>
      </c>
    </row>
    <row r="994" spans="2:19" x14ac:dyDescent="0.2">
      <c r="B994" s="73">
        <f t="shared" si="85"/>
        <v>290</v>
      </c>
      <c r="C994" s="13"/>
      <c r="D994" s="13"/>
      <c r="E994" s="13"/>
      <c r="F994" s="50" t="s">
        <v>272</v>
      </c>
      <c r="G994" s="13">
        <v>630</v>
      </c>
      <c r="H994" s="13" t="s">
        <v>129</v>
      </c>
      <c r="I994" s="47">
        <f>I1000+I999+I998+I997+I996+I995</f>
        <v>78259</v>
      </c>
      <c r="J994" s="47">
        <f>J1000+J999+J998+J997+J996+J995</f>
        <v>0</v>
      </c>
      <c r="K994" s="47">
        <f t="shared" si="84"/>
        <v>78259</v>
      </c>
      <c r="M994" s="47">
        <f>M1000+M999+M998+M997+M996+M995</f>
        <v>0</v>
      </c>
      <c r="N994" s="47">
        <f>N1000+N999+N998+N997+N996+N995</f>
        <v>0</v>
      </c>
      <c r="O994" s="47">
        <f t="shared" si="86"/>
        <v>0</v>
      </c>
      <c r="Q994" s="47">
        <f t="shared" si="83"/>
        <v>78259</v>
      </c>
      <c r="R994" s="47">
        <f t="shared" si="83"/>
        <v>0</v>
      </c>
      <c r="S994" s="47">
        <f t="shared" si="83"/>
        <v>78259</v>
      </c>
    </row>
    <row r="995" spans="2:19" x14ac:dyDescent="0.2">
      <c r="B995" s="73">
        <f t="shared" si="85"/>
        <v>291</v>
      </c>
      <c r="C995" s="4"/>
      <c r="D995" s="4"/>
      <c r="E995" s="4"/>
      <c r="F995" s="51" t="s">
        <v>272</v>
      </c>
      <c r="G995" s="4">
        <v>631</v>
      </c>
      <c r="H995" s="4" t="s">
        <v>135</v>
      </c>
      <c r="I995" s="24">
        <v>350</v>
      </c>
      <c r="J995" s="24"/>
      <c r="K995" s="24">
        <f t="shared" si="84"/>
        <v>350</v>
      </c>
      <c r="M995" s="24"/>
      <c r="N995" s="24"/>
      <c r="O995" s="24">
        <f t="shared" si="86"/>
        <v>0</v>
      </c>
      <c r="Q995" s="24">
        <f t="shared" si="83"/>
        <v>350</v>
      </c>
      <c r="R995" s="24">
        <f t="shared" si="83"/>
        <v>0</v>
      </c>
      <c r="S995" s="24">
        <f t="shared" si="83"/>
        <v>350</v>
      </c>
    </row>
    <row r="996" spans="2:19" x14ac:dyDescent="0.2">
      <c r="B996" s="73">
        <f t="shared" si="85"/>
        <v>292</v>
      </c>
      <c r="C996" s="4"/>
      <c r="D996" s="4"/>
      <c r="E996" s="4"/>
      <c r="F996" s="51" t="s">
        <v>272</v>
      </c>
      <c r="G996" s="4">
        <v>632</v>
      </c>
      <c r="H996" s="4" t="s">
        <v>140</v>
      </c>
      <c r="I996" s="24">
        <v>58485</v>
      </c>
      <c r="J996" s="24"/>
      <c r="K996" s="24">
        <f t="shared" si="84"/>
        <v>58485</v>
      </c>
      <c r="M996" s="24"/>
      <c r="N996" s="24"/>
      <c r="O996" s="24">
        <f t="shared" si="86"/>
        <v>0</v>
      </c>
      <c r="Q996" s="24">
        <f t="shared" si="83"/>
        <v>58485</v>
      </c>
      <c r="R996" s="24">
        <f t="shared" si="83"/>
        <v>0</v>
      </c>
      <c r="S996" s="24">
        <f t="shared" si="83"/>
        <v>58485</v>
      </c>
    </row>
    <row r="997" spans="2:19" x14ac:dyDescent="0.2">
      <c r="B997" s="73">
        <f t="shared" si="85"/>
        <v>293</v>
      </c>
      <c r="C997" s="4"/>
      <c r="D997" s="4"/>
      <c r="E997" s="4"/>
      <c r="F997" s="51" t="s">
        <v>272</v>
      </c>
      <c r="G997" s="4">
        <v>633</v>
      </c>
      <c r="H997" s="4" t="s">
        <v>133</v>
      </c>
      <c r="I997" s="24">
        <v>9467</v>
      </c>
      <c r="J997" s="24"/>
      <c r="K997" s="24">
        <f t="shared" si="84"/>
        <v>9467</v>
      </c>
      <c r="M997" s="24"/>
      <c r="N997" s="24"/>
      <c r="O997" s="24">
        <f t="shared" si="86"/>
        <v>0</v>
      </c>
      <c r="Q997" s="24">
        <f t="shared" si="83"/>
        <v>9467</v>
      </c>
      <c r="R997" s="24">
        <f t="shared" si="83"/>
        <v>0</v>
      </c>
      <c r="S997" s="24">
        <f t="shared" si="83"/>
        <v>9467</v>
      </c>
    </row>
    <row r="998" spans="2:19" x14ac:dyDescent="0.2">
      <c r="B998" s="73">
        <f t="shared" si="85"/>
        <v>294</v>
      </c>
      <c r="C998" s="4"/>
      <c r="D998" s="4"/>
      <c r="E998" s="4"/>
      <c r="F998" s="51" t="s">
        <v>272</v>
      </c>
      <c r="G998" s="4">
        <v>635</v>
      </c>
      <c r="H998" s="4" t="s">
        <v>139</v>
      </c>
      <c r="I998" s="24">
        <v>1850</v>
      </c>
      <c r="J998" s="24"/>
      <c r="K998" s="24">
        <f t="shared" si="84"/>
        <v>1850</v>
      </c>
      <c r="M998" s="24"/>
      <c r="N998" s="24"/>
      <c r="O998" s="24">
        <f t="shared" si="86"/>
        <v>0</v>
      </c>
      <c r="Q998" s="24">
        <f t="shared" ref="Q998:S1061" si="87">M998+I998</f>
        <v>1850</v>
      </c>
      <c r="R998" s="24">
        <f t="shared" si="87"/>
        <v>0</v>
      </c>
      <c r="S998" s="24">
        <f t="shared" si="87"/>
        <v>1850</v>
      </c>
    </row>
    <row r="999" spans="2:19" x14ac:dyDescent="0.2">
      <c r="B999" s="73">
        <f t="shared" si="85"/>
        <v>295</v>
      </c>
      <c r="C999" s="4"/>
      <c r="D999" s="4"/>
      <c r="E999" s="4"/>
      <c r="F999" s="51" t="s">
        <v>272</v>
      </c>
      <c r="G999" s="4">
        <v>636</v>
      </c>
      <c r="H999" s="4" t="s">
        <v>134</v>
      </c>
      <c r="I999" s="24">
        <v>1650</v>
      </c>
      <c r="J999" s="24"/>
      <c r="K999" s="24">
        <f t="shared" si="84"/>
        <v>1650</v>
      </c>
      <c r="M999" s="24"/>
      <c r="N999" s="24"/>
      <c r="O999" s="24">
        <f t="shared" si="86"/>
        <v>0</v>
      </c>
      <c r="Q999" s="24">
        <f t="shared" si="87"/>
        <v>1650</v>
      </c>
      <c r="R999" s="24">
        <f t="shared" si="87"/>
        <v>0</v>
      </c>
      <c r="S999" s="24">
        <f t="shared" si="87"/>
        <v>1650</v>
      </c>
    </row>
    <row r="1000" spans="2:19" x14ac:dyDescent="0.2">
      <c r="B1000" s="73">
        <f t="shared" si="85"/>
        <v>296</v>
      </c>
      <c r="C1000" s="4"/>
      <c r="D1000" s="4"/>
      <c r="E1000" s="4"/>
      <c r="F1000" s="51" t="s">
        <v>272</v>
      </c>
      <c r="G1000" s="4">
        <v>637</v>
      </c>
      <c r="H1000" s="4" t="s">
        <v>130</v>
      </c>
      <c r="I1000" s="24">
        <v>6457</v>
      </c>
      <c r="J1000" s="24"/>
      <c r="K1000" s="24">
        <f t="shared" si="84"/>
        <v>6457</v>
      </c>
      <c r="M1000" s="24"/>
      <c r="N1000" s="24"/>
      <c r="O1000" s="24">
        <f t="shared" si="86"/>
        <v>0</v>
      </c>
      <c r="Q1000" s="24">
        <f t="shared" si="87"/>
        <v>6457</v>
      </c>
      <c r="R1000" s="24">
        <f t="shared" si="87"/>
        <v>0</v>
      </c>
      <c r="S1000" s="24">
        <f t="shared" si="87"/>
        <v>6457</v>
      </c>
    </row>
    <row r="1001" spans="2:19" x14ac:dyDescent="0.2">
      <c r="B1001" s="73">
        <f t="shared" si="85"/>
        <v>297</v>
      </c>
      <c r="C1001" s="13"/>
      <c r="D1001" s="13"/>
      <c r="E1001" s="13"/>
      <c r="F1001" s="50" t="s">
        <v>272</v>
      </c>
      <c r="G1001" s="13">
        <v>640</v>
      </c>
      <c r="H1001" s="13" t="s">
        <v>136</v>
      </c>
      <c r="I1001" s="47">
        <v>500</v>
      </c>
      <c r="J1001" s="47"/>
      <c r="K1001" s="47">
        <f t="shared" si="84"/>
        <v>500</v>
      </c>
      <c r="M1001" s="47"/>
      <c r="N1001" s="47"/>
      <c r="O1001" s="47">
        <f t="shared" si="86"/>
        <v>0</v>
      </c>
      <c r="Q1001" s="47">
        <f t="shared" si="87"/>
        <v>500</v>
      </c>
      <c r="R1001" s="47">
        <f t="shared" si="87"/>
        <v>0</v>
      </c>
      <c r="S1001" s="47">
        <f t="shared" si="87"/>
        <v>500</v>
      </c>
    </row>
    <row r="1002" spans="2:19" x14ac:dyDescent="0.2">
      <c r="B1002" s="73">
        <f t="shared" si="85"/>
        <v>298</v>
      </c>
      <c r="C1002" s="13"/>
      <c r="D1002" s="13"/>
      <c r="E1002" s="13"/>
      <c r="F1002" s="50" t="s">
        <v>127</v>
      </c>
      <c r="G1002" s="13">
        <v>710</v>
      </c>
      <c r="H1002" s="13" t="s">
        <v>185</v>
      </c>
      <c r="I1002" s="47">
        <f>I1003</f>
        <v>0</v>
      </c>
      <c r="J1002" s="47"/>
      <c r="K1002" s="47">
        <f t="shared" si="84"/>
        <v>0</v>
      </c>
      <c r="M1002" s="47">
        <f>M1003</f>
        <v>83000</v>
      </c>
      <c r="N1002" s="47">
        <f>N1003</f>
        <v>0</v>
      </c>
      <c r="O1002" s="47">
        <f t="shared" si="86"/>
        <v>83000</v>
      </c>
      <c r="Q1002" s="47">
        <f t="shared" si="87"/>
        <v>83000</v>
      </c>
      <c r="R1002" s="47">
        <f t="shared" si="87"/>
        <v>0</v>
      </c>
      <c r="S1002" s="47">
        <f t="shared" si="87"/>
        <v>83000</v>
      </c>
    </row>
    <row r="1003" spans="2:19" x14ac:dyDescent="0.2">
      <c r="B1003" s="73">
        <f t="shared" si="85"/>
        <v>299</v>
      </c>
      <c r="C1003" s="4"/>
      <c r="D1003" s="4"/>
      <c r="E1003" s="4"/>
      <c r="F1003" s="83" t="s">
        <v>127</v>
      </c>
      <c r="G1003" s="84">
        <v>717</v>
      </c>
      <c r="H1003" s="84" t="s">
        <v>195</v>
      </c>
      <c r="I1003" s="85"/>
      <c r="J1003" s="85"/>
      <c r="K1003" s="85">
        <f t="shared" si="84"/>
        <v>0</v>
      </c>
      <c r="M1003" s="85">
        <f>SUM(M1004:M1005)</f>
        <v>83000</v>
      </c>
      <c r="N1003" s="85">
        <f>SUM(N1004:N1005)</f>
        <v>0</v>
      </c>
      <c r="O1003" s="85">
        <f t="shared" si="86"/>
        <v>83000</v>
      </c>
      <c r="Q1003" s="85">
        <f t="shared" si="87"/>
        <v>83000</v>
      </c>
      <c r="R1003" s="85">
        <f t="shared" si="87"/>
        <v>0</v>
      </c>
      <c r="S1003" s="85">
        <f t="shared" si="87"/>
        <v>83000</v>
      </c>
    </row>
    <row r="1004" spans="2:19" x14ac:dyDescent="0.2">
      <c r="B1004" s="73">
        <f t="shared" si="85"/>
        <v>300</v>
      </c>
      <c r="C1004" s="4"/>
      <c r="D1004" s="4"/>
      <c r="E1004" s="4"/>
      <c r="F1004" s="62"/>
      <c r="G1004" s="58"/>
      <c r="H1004" s="58" t="s">
        <v>517</v>
      </c>
      <c r="I1004" s="56"/>
      <c r="J1004" s="56"/>
      <c r="K1004" s="56">
        <f t="shared" si="84"/>
        <v>0</v>
      </c>
      <c r="M1004" s="56">
        <v>70000</v>
      </c>
      <c r="N1004" s="56"/>
      <c r="O1004" s="56">
        <f t="shared" si="86"/>
        <v>70000</v>
      </c>
      <c r="Q1004" s="24">
        <f t="shared" si="87"/>
        <v>70000</v>
      </c>
      <c r="R1004" s="24">
        <f t="shared" si="87"/>
        <v>0</v>
      </c>
      <c r="S1004" s="24">
        <f t="shared" si="87"/>
        <v>70000</v>
      </c>
    </row>
    <row r="1005" spans="2:19" x14ac:dyDescent="0.2">
      <c r="B1005" s="73">
        <f t="shared" si="85"/>
        <v>301</v>
      </c>
      <c r="C1005" s="4"/>
      <c r="D1005" s="4"/>
      <c r="E1005" s="4"/>
      <c r="F1005" s="62"/>
      <c r="G1005" s="58"/>
      <c r="H1005" s="58" t="s">
        <v>518</v>
      </c>
      <c r="I1005" s="56"/>
      <c r="J1005" s="56"/>
      <c r="K1005" s="56">
        <f t="shared" si="84"/>
        <v>0</v>
      </c>
      <c r="M1005" s="56">
        <v>13000</v>
      </c>
      <c r="N1005" s="56"/>
      <c r="O1005" s="56">
        <f t="shared" si="86"/>
        <v>13000</v>
      </c>
      <c r="Q1005" s="24">
        <f t="shared" si="87"/>
        <v>13000</v>
      </c>
      <c r="R1005" s="24">
        <f t="shared" si="87"/>
        <v>0</v>
      </c>
      <c r="S1005" s="24">
        <f t="shared" si="87"/>
        <v>13000</v>
      </c>
    </row>
    <row r="1006" spans="2:19" ht="15" x14ac:dyDescent="0.25">
      <c r="B1006" s="73">
        <f t="shared" si="85"/>
        <v>302</v>
      </c>
      <c r="C1006" s="16"/>
      <c r="D1006" s="16"/>
      <c r="E1006" s="16">
        <v>11</v>
      </c>
      <c r="F1006" s="48"/>
      <c r="G1006" s="16"/>
      <c r="H1006" s="16" t="s">
        <v>275</v>
      </c>
      <c r="I1006" s="45">
        <f>I1007+I1008+I1009+I1016+I1017+I1018+I1019+I1026</f>
        <v>1175951</v>
      </c>
      <c r="J1006" s="45">
        <f>J1007+J1008+J1009+J1016+J1017+J1018+J1019+J1026</f>
        <v>0</v>
      </c>
      <c r="K1006" s="45">
        <f t="shared" si="84"/>
        <v>1175951</v>
      </c>
      <c r="M1006" s="45">
        <f>M1007+M1008+M1009+M1016+M1017+M1018+M1019+M1026</f>
        <v>0</v>
      </c>
      <c r="N1006" s="45">
        <f>N1007+N1008+N1009+N1016+N1017+N1018+N1019+N1026</f>
        <v>0</v>
      </c>
      <c r="O1006" s="45">
        <f t="shared" si="86"/>
        <v>0</v>
      </c>
      <c r="Q1006" s="45">
        <f t="shared" si="87"/>
        <v>1175951</v>
      </c>
      <c r="R1006" s="45">
        <f t="shared" si="87"/>
        <v>0</v>
      </c>
      <c r="S1006" s="45">
        <f t="shared" si="87"/>
        <v>1175951</v>
      </c>
    </row>
    <row r="1007" spans="2:19" x14ac:dyDescent="0.2">
      <c r="B1007" s="73">
        <f t="shared" si="85"/>
        <v>303</v>
      </c>
      <c r="C1007" s="13"/>
      <c r="D1007" s="13"/>
      <c r="E1007" s="13"/>
      <c r="F1007" s="50" t="s">
        <v>127</v>
      </c>
      <c r="G1007" s="13">
        <v>610</v>
      </c>
      <c r="H1007" s="13" t="s">
        <v>137</v>
      </c>
      <c r="I1007" s="47">
        <v>258332</v>
      </c>
      <c r="J1007" s="47"/>
      <c r="K1007" s="47">
        <f t="shared" si="84"/>
        <v>258332</v>
      </c>
      <c r="M1007" s="47"/>
      <c r="N1007" s="47"/>
      <c r="O1007" s="47">
        <f t="shared" si="86"/>
        <v>0</v>
      </c>
      <c r="Q1007" s="47">
        <f t="shared" si="87"/>
        <v>258332</v>
      </c>
      <c r="R1007" s="47">
        <f t="shared" si="87"/>
        <v>0</v>
      </c>
      <c r="S1007" s="47">
        <f t="shared" si="87"/>
        <v>258332</v>
      </c>
    </row>
    <row r="1008" spans="2:19" x14ac:dyDescent="0.2">
      <c r="B1008" s="73">
        <f t="shared" si="85"/>
        <v>304</v>
      </c>
      <c r="C1008" s="13"/>
      <c r="D1008" s="13"/>
      <c r="E1008" s="13"/>
      <c r="F1008" s="50" t="s">
        <v>127</v>
      </c>
      <c r="G1008" s="13">
        <v>620</v>
      </c>
      <c r="H1008" s="13" t="s">
        <v>132</v>
      </c>
      <c r="I1008" s="47">
        <v>90407</v>
      </c>
      <c r="J1008" s="47"/>
      <c r="K1008" s="47">
        <f t="shared" si="84"/>
        <v>90407</v>
      </c>
      <c r="M1008" s="47"/>
      <c r="N1008" s="47"/>
      <c r="O1008" s="47">
        <f t="shared" si="86"/>
        <v>0</v>
      </c>
      <c r="Q1008" s="47">
        <f t="shared" si="87"/>
        <v>90407</v>
      </c>
      <c r="R1008" s="47">
        <f t="shared" si="87"/>
        <v>0</v>
      </c>
      <c r="S1008" s="47">
        <f t="shared" si="87"/>
        <v>90407</v>
      </c>
    </row>
    <row r="1009" spans="2:19" x14ac:dyDescent="0.2">
      <c r="B1009" s="73">
        <f t="shared" si="85"/>
        <v>305</v>
      </c>
      <c r="C1009" s="13"/>
      <c r="D1009" s="13"/>
      <c r="E1009" s="13"/>
      <c r="F1009" s="50" t="s">
        <v>127</v>
      </c>
      <c r="G1009" s="13">
        <v>630</v>
      </c>
      <c r="H1009" s="13" t="s">
        <v>129</v>
      </c>
      <c r="I1009" s="47">
        <f>I1015+I1014+I1013+I1012+I1011+I1010</f>
        <v>71110</v>
      </c>
      <c r="J1009" s="47">
        <f>J1015+J1014+J1013+J1012+J1011+J1010</f>
        <v>0</v>
      </c>
      <c r="K1009" s="47">
        <f t="shared" si="84"/>
        <v>71110</v>
      </c>
      <c r="M1009" s="47">
        <v>0</v>
      </c>
      <c r="N1009" s="47"/>
      <c r="O1009" s="47">
        <f t="shared" si="86"/>
        <v>0</v>
      </c>
      <c r="Q1009" s="47">
        <f t="shared" si="87"/>
        <v>71110</v>
      </c>
      <c r="R1009" s="47">
        <f t="shared" si="87"/>
        <v>0</v>
      </c>
      <c r="S1009" s="47">
        <f t="shared" si="87"/>
        <v>71110</v>
      </c>
    </row>
    <row r="1010" spans="2:19" x14ac:dyDescent="0.2">
      <c r="B1010" s="73">
        <f t="shared" si="85"/>
        <v>306</v>
      </c>
      <c r="C1010" s="4"/>
      <c r="D1010" s="4"/>
      <c r="E1010" s="4"/>
      <c r="F1010" s="51" t="s">
        <v>127</v>
      </c>
      <c r="G1010" s="4">
        <v>631</v>
      </c>
      <c r="H1010" s="4" t="s">
        <v>135</v>
      </c>
      <c r="I1010" s="24">
        <v>16</v>
      </c>
      <c r="J1010" s="24"/>
      <c r="K1010" s="24">
        <f t="shared" si="84"/>
        <v>16</v>
      </c>
      <c r="M1010" s="24"/>
      <c r="N1010" s="24"/>
      <c r="O1010" s="24">
        <f t="shared" si="86"/>
        <v>0</v>
      </c>
      <c r="Q1010" s="24">
        <f t="shared" si="87"/>
        <v>16</v>
      </c>
      <c r="R1010" s="24">
        <f t="shared" si="87"/>
        <v>0</v>
      </c>
      <c r="S1010" s="24">
        <f t="shared" si="87"/>
        <v>16</v>
      </c>
    </row>
    <row r="1011" spans="2:19" x14ac:dyDescent="0.2">
      <c r="B1011" s="73">
        <f t="shared" si="85"/>
        <v>307</v>
      </c>
      <c r="C1011" s="4"/>
      <c r="D1011" s="4"/>
      <c r="E1011" s="4"/>
      <c r="F1011" s="51" t="s">
        <v>127</v>
      </c>
      <c r="G1011" s="4">
        <v>632</v>
      </c>
      <c r="H1011" s="4" t="s">
        <v>140</v>
      </c>
      <c r="I1011" s="24">
        <v>44888</v>
      </c>
      <c r="J1011" s="24"/>
      <c r="K1011" s="24">
        <f t="shared" si="84"/>
        <v>44888</v>
      </c>
      <c r="M1011" s="24"/>
      <c r="N1011" s="24"/>
      <c r="O1011" s="24">
        <f t="shared" si="86"/>
        <v>0</v>
      </c>
      <c r="Q1011" s="24">
        <f t="shared" si="87"/>
        <v>44888</v>
      </c>
      <c r="R1011" s="24">
        <f t="shared" si="87"/>
        <v>0</v>
      </c>
      <c r="S1011" s="24">
        <f t="shared" si="87"/>
        <v>44888</v>
      </c>
    </row>
    <row r="1012" spans="2:19" x14ac:dyDescent="0.2">
      <c r="B1012" s="73">
        <f t="shared" si="85"/>
        <v>308</v>
      </c>
      <c r="C1012" s="4"/>
      <c r="D1012" s="4"/>
      <c r="E1012" s="4"/>
      <c r="F1012" s="51" t="s">
        <v>127</v>
      </c>
      <c r="G1012" s="4">
        <v>633</v>
      </c>
      <c r="H1012" s="4" t="s">
        <v>133</v>
      </c>
      <c r="I1012" s="24">
        <v>11589</v>
      </c>
      <c r="J1012" s="24"/>
      <c r="K1012" s="24">
        <f t="shared" si="84"/>
        <v>11589</v>
      </c>
      <c r="M1012" s="24"/>
      <c r="N1012" s="24"/>
      <c r="O1012" s="24">
        <f t="shared" si="86"/>
        <v>0</v>
      </c>
      <c r="Q1012" s="24">
        <f t="shared" si="87"/>
        <v>11589</v>
      </c>
      <c r="R1012" s="24">
        <f t="shared" si="87"/>
        <v>0</v>
      </c>
      <c r="S1012" s="24">
        <f t="shared" si="87"/>
        <v>11589</v>
      </c>
    </row>
    <row r="1013" spans="2:19" x14ac:dyDescent="0.2">
      <c r="B1013" s="73">
        <f t="shared" si="85"/>
        <v>309</v>
      </c>
      <c r="C1013" s="4"/>
      <c r="D1013" s="4"/>
      <c r="E1013" s="4"/>
      <c r="F1013" s="51" t="s">
        <v>127</v>
      </c>
      <c r="G1013" s="4">
        <v>634</v>
      </c>
      <c r="H1013" s="4" t="s">
        <v>138</v>
      </c>
      <c r="I1013" s="24">
        <v>10</v>
      </c>
      <c r="J1013" s="24"/>
      <c r="K1013" s="24">
        <f t="shared" si="84"/>
        <v>10</v>
      </c>
      <c r="M1013" s="24"/>
      <c r="N1013" s="24"/>
      <c r="O1013" s="24">
        <f t="shared" si="86"/>
        <v>0</v>
      </c>
      <c r="Q1013" s="24">
        <f t="shared" si="87"/>
        <v>10</v>
      </c>
      <c r="R1013" s="24">
        <f t="shared" si="87"/>
        <v>0</v>
      </c>
      <c r="S1013" s="24">
        <f t="shared" si="87"/>
        <v>10</v>
      </c>
    </row>
    <row r="1014" spans="2:19" x14ac:dyDescent="0.2">
      <c r="B1014" s="73">
        <f t="shared" si="85"/>
        <v>310</v>
      </c>
      <c r="C1014" s="4"/>
      <c r="D1014" s="4"/>
      <c r="E1014" s="4"/>
      <c r="F1014" s="51" t="s">
        <v>127</v>
      </c>
      <c r="G1014" s="4">
        <v>635</v>
      </c>
      <c r="H1014" s="4" t="s">
        <v>139</v>
      </c>
      <c r="I1014" s="24">
        <v>5953</v>
      </c>
      <c r="J1014" s="24"/>
      <c r="K1014" s="24">
        <f t="shared" si="84"/>
        <v>5953</v>
      </c>
      <c r="M1014" s="24"/>
      <c r="N1014" s="24"/>
      <c r="O1014" s="24">
        <f t="shared" si="86"/>
        <v>0</v>
      </c>
      <c r="Q1014" s="24">
        <f t="shared" si="87"/>
        <v>5953</v>
      </c>
      <c r="R1014" s="24">
        <f t="shared" si="87"/>
        <v>0</v>
      </c>
      <c r="S1014" s="24">
        <f t="shared" si="87"/>
        <v>5953</v>
      </c>
    </row>
    <row r="1015" spans="2:19" x14ac:dyDescent="0.2">
      <c r="B1015" s="73">
        <f t="shared" si="85"/>
        <v>311</v>
      </c>
      <c r="C1015" s="4"/>
      <c r="D1015" s="4"/>
      <c r="E1015" s="4"/>
      <c r="F1015" s="51" t="s">
        <v>127</v>
      </c>
      <c r="G1015" s="4">
        <v>637</v>
      </c>
      <c r="H1015" s="4" t="s">
        <v>130</v>
      </c>
      <c r="I1015" s="24">
        <v>8654</v>
      </c>
      <c r="J1015" s="24"/>
      <c r="K1015" s="24">
        <f t="shared" si="84"/>
        <v>8654</v>
      </c>
      <c r="M1015" s="24"/>
      <c r="N1015" s="24"/>
      <c r="O1015" s="24">
        <f t="shared" si="86"/>
        <v>0</v>
      </c>
      <c r="Q1015" s="24">
        <f t="shared" si="87"/>
        <v>8654</v>
      </c>
      <c r="R1015" s="24">
        <f t="shared" si="87"/>
        <v>0</v>
      </c>
      <c r="S1015" s="24">
        <f t="shared" si="87"/>
        <v>8654</v>
      </c>
    </row>
    <row r="1016" spans="2:19" x14ac:dyDescent="0.2">
      <c r="B1016" s="73">
        <f t="shared" si="85"/>
        <v>312</v>
      </c>
      <c r="C1016" s="13"/>
      <c r="D1016" s="13"/>
      <c r="E1016" s="13"/>
      <c r="F1016" s="50" t="s">
        <v>127</v>
      </c>
      <c r="G1016" s="13">
        <v>640</v>
      </c>
      <c r="H1016" s="13" t="s">
        <v>136</v>
      </c>
      <c r="I1016" s="47">
        <v>3682</v>
      </c>
      <c r="J1016" s="47"/>
      <c r="K1016" s="47">
        <f t="shared" si="84"/>
        <v>3682</v>
      </c>
      <c r="M1016" s="47"/>
      <c r="N1016" s="47"/>
      <c r="O1016" s="47">
        <f t="shared" si="86"/>
        <v>0</v>
      </c>
      <c r="Q1016" s="47">
        <f t="shared" si="87"/>
        <v>3682</v>
      </c>
      <c r="R1016" s="47">
        <f t="shared" si="87"/>
        <v>0</v>
      </c>
      <c r="S1016" s="47">
        <f t="shared" si="87"/>
        <v>3682</v>
      </c>
    </row>
    <row r="1017" spans="2:19" x14ac:dyDescent="0.2">
      <c r="B1017" s="73">
        <f t="shared" si="85"/>
        <v>313</v>
      </c>
      <c r="C1017" s="13"/>
      <c r="D1017" s="13"/>
      <c r="E1017" s="13"/>
      <c r="F1017" s="50" t="s">
        <v>272</v>
      </c>
      <c r="G1017" s="13">
        <v>610</v>
      </c>
      <c r="H1017" s="13" t="s">
        <v>137</v>
      </c>
      <c r="I1017" s="47">
        <v>409993</v>
      </c>
      <c r="J1017" s="47"/>
      <c r="K1017" s="47">
        <f t="shared" si="84"/>
        <v>409993</v>
      </c>
      <c r="M1017" s="47"/>
      <c r="N1017" s="47"/>
      <c r="O1017" s="47">
        <f t="shared" si="86"/>
        <v>0</v>
      </c>
      <c r="Q1017" s="47">
        <f t="shared" si="87"/>
        <v>409993</v>
      </c>
      <c r="R1017" s="47">
        <f t="shared" si="87"/>
        <v>0</v>
      </c>
      <c r="S1017" s="47">
        <f t="shared" si="87"/>
        <v>409993</v>
      </c>
    </row>
    <row r="1018" spans="2:19" x14ac:dyDescent="0.2">
      <c r="B1018" s="73">
        <f t="shared" si="85"/>
        <v>314</v>
      </c>
      <c r="C1018" s="13"/>
      <c r="D1018" s="13"/>
      <c r="E1018" s="13"/>
      <c r="F1018" s="50" t="s">
        <v>272</v>
      </c>
      <c r="G1018" s="13">
        <v>620</v>
      </c>
      <c r="H1018" s="13" t="s">
        <v>132</v>
      </c>
      <c r="I1018" s="47">
        <v>143470</v>
      </c>
      <c r="J1018" s="47"/>
      <c r="K1018" s="47">
        <f t="shared" si="84"/>
        <v>143470</v>
      </c>
      <c r="M1018" s="47"/>
      <c r="N1018" s="47"/>
      <c r="O1018" s="47">
        <f t="shared" si="86"/>
        <v>0</v>
      </c>
      <c r="Q1018" s="47">
        <f t="shared" si="87"/>
        <v>143470</v>
      </c>
      <c r="R1018" s="47">
        <f t="shared" si="87"/>
        <v>0</v>
      </c>
      <c r="S1018" s="47">
        <f t="shared" si="87"/>
        <v>143470</v>
      </c>
    </row>
    <row r="1019" spans="2:19" x14ac:dyDescent="0.2">
      <c r="B1019" s="73">
        <f t="shared" si="85"/>
        <v>315</v>
      </c>
      <c r="C1019" s="13"/>
      <c r="D1019" s="13"/>
      <c r="E1019" s="13"/>
      <c r="F1019" s="50" t="s">
        <v>272</v>
      </c>
      <c r="G1019" s="13">
        <v>630</v>
      </c>
      <c r="H1019" s="13" t="s">
        <v>129</v>
      </c>
      <c r="I1019" s="47">
        <f>I1025+I1024+I1023+I1022+I1021+I1020</f>
        <v>193434</v>
      </c>
      <c r="J1019" s="47">
        <f>J1025+J1024+J1023+J1022+J1021+J1020</f>
        <v>0</v>
      </c>
      <c r="K1019" s="47">
        <f t="shared" si="84"/>
        <v>193434</v>
      </c>
      <c r="M1019" s="47">
        <f>M1025+M1024+M1023+M1022+M1021+M1020</f>
        <v>0</v>
      </c>
      <c r="N1019" s="47">
        <f>N1025+N1024+N1023+N1022+N1021+N1020</f>
        <v>0</v>
      </c>
      <c r="O1019" s="47">
        <f t="shared" si="86"/>
        <v>0</v>
      </c>
      <c r="Q1019" s="47">
        <f t="shared" si="87"/>
        <v>193434</v>
      </c>
      <c r="R1019" s="47">
        <f t="shared" si="87"/>
        <v>0</v>
      </c>
      <c r="S1019" s="47">
        <f t="shared" si="87"/>
        <v>193434</v>
      </c>
    </row>
    <row r="1020" spans="2:19" x14ac:dyDescent="0.2">
      <c r="B1020" s="73">
        <f t="shared" si="85"/>
        <v>316</v>
      </c>
      <c r="C1020" s="4"/>
      <c r="D1020" s="4"/>
      <c r="E1020" s="4"/>
      <c r="F1020" s="51" t="s">
        <v>272</v>
      </c>
      <c r="G1020" s="4">
        <v>631</v>
      </c>
      <c r="H1020" s="4" t="s">
        <v>135</v>
      </c>
      <c r="I1020" s="24">
        <v>24</v>
      </c>
      <c r="J1020" s="24"/>
      <c r="K1020" s="24">
        <f t="shared" si="84"/>
        <v>24</v>
      </c>
      <c r="M1020" s="24"/>
      <c r="N1020" s="24"/>
      <c r="O1020" s="24">
        <f t="shared" si="86"/>
        <v>0</v>
      </c>
      <c r="Q1020" s="24">
        <f t="shared" si="87"/>
        <v>24</v>
      </c>
      <c r="R1020" s="24">
        <f t="shared" si="87"/>
        <v>0</v>
      </c>
      <c r="S1020" s="24">
        <f t="shared" si="87"/>
        <v>24</v>
      </c>
    </row>
    <row r="1021" spans="2:19" x14ac:dyDescent="0.2">
      <c r="B1021" s="73">
        <f t="shared" si="85"/>
        <v>317</v>
      </c>
      <c r="C1021" s="4"/>
      <c r="D1021" s="4"/>
      <c r="E1021" s="4"/>
      <c r="F1021" s="51" t="s">
        <v>272</v>
      </c>
      <c r="G1021" s="4">
        <v>632</v>
      </c>
      <c r="H1021" s="4" t="s">
        <v>140</v>
      </c>
      <c r="I1021" s="24">
        <v>123407</v>
      </c>
      <c r="J1021" s="24"/>
      <c r="K1021" s="24">
        <f t="shared" si="84"/>
        <v>123407</v>
      </c>
      <c r="M1021" s="24"/>
      <c r="N1021" s="24"/>
      <c r="O1021" s="24">
        <f t="shared" si="86"/>
        <v>0</v>
      </c>
      <c r="Q1021" s="24">
        <f t="shared" si="87"/>
        <v>123407</v>
      </c>
      <c r="R1021" s="24">
        <f t="shared" si="87"/>
        <v>0</v>
      </c>
      <c r="S1021" s="24">
        <f t="shared" si="87"/>
        <v>123407</v>
      </c>
    </row>
    <row r="1022" spans="2:19" x14ac:dyDescent="0.2">
      <c r="B1022" s="73">
        <f t="shared" si="85"/>
        <v>318</v>
      </c>
      <c r="C1022" s="4"/>
      <c r="D1022" s="4"/>
      <c r="E1022" s="4"/>
      <c r="F1022" s="51" t="s">
        <v>272</v>
      </c>
      <c r="G1022" s="4">
        <v>633</v>
      </c>
      <c r="H1022" s="4" t="s">
        <v>133</v>
      </c>
      <c r="I1022" s="24">
        <v>28935</v>
      </c>
      <c r="J1022" s="24"/>
      <c r="K1022" s="24">
        <f t="shared" si="84"/>
        <v>28935</v>
      </c>
      <c r="M1022" s="24"/>
      <c r="N1022" s="24"/>
      <c r="O1022" s="24">
        <f t="shared" si="86"/>
        <v>0</v>
      </c>
      <c r="Q1022" s="24">
        <f t="shared" si="87"/>
        <v>28935</v>
      </c>
      <c r="R1022" s="24">
        <f t="shared" si="87"/>
        <v>0</v>
      </c>
      <c r="S1022" s="24">
        <f t="shared" si="87"/>
        <v>28935</v>
      </c>
    </row>
    <row r="1023" spans="2:19" x14ac:dyDescent="0.2">
      <c r="B1023" s="73">
        <f t="shared" si="85"/>
        <v>319</v>
      </c>
      <c r="C1023" s="4"/>
      <c r="D1023" s="4"/>
      <c r="E1023" s="4"/>
      <c r="F1023" s="51" t="s">
        <v>272</v>
      </c>
      <c r="G1023" s="4">
        <v>634</v>
      </c>
      <c r="H1023" s="4" t="s">
        <v>138</v>
      </c>
      <c r="I1023" s="24">
        <v>15</v>
      </c>
      <c r="J1023" s="24"/>
      <c r="K1023" s="24">
        <f t="shared" si="84"/>
        <v>15</v>
      </c>
      <c r="M1023" s="24"/>
      <c r="N1023" s="24"/>
      <c r="O1023" s="24">
        <f t="shared" si="86"/>
        <v>0</v>
      </c>
      <c r="Q1023" s="24">
        <f t="shared" si="87"/>
        <v>15</v>
      </c>
      <c r="R1023" s="24">
        <f t="shared" si="87"/>
        <v>0</v>
      </c>
      <c r="S1023" s="24">
        <f t="shared" si="87"/>
        <v>15</v>
      </c>
    </row>
    <row r="1024" spans="2:19" x14ac:dyDescent="0.2">
      <c r="B1024" s="73">
        <f t="shared" si="85"/>
        <v>320</v>
      </c>
      <c r="C1024" s="4"/>
      <c r="D1024" s="4"/>
      <c r="E1024" s="4"/>
      <c r="F1024" s="51" t="s">
        <v>272</v>
      </c>
      <c r="G1024" s="4">
        <v>635</v>
      </c>
      <c r="H1024" s="4" t="s">
        <v>139</v>
      </c>
      <c r="I1024" s="24">
        <v>11128</v>
      </c>
      <c r="J1024" s="24"/>
      <c r="K1024" s="24">
        <f t="shared" si="84"/>
        <v>11128</v>
      </c>
      <c r="M1024" s="24"/>
      <c r="N1024" s="24"/>
      <c r="O1024" s="24">
        <f t="shared" si="86"/>
        <v>0</v>
      </c>
      <c r="Q1024" s="24">
        <f t="shared" si="87"/>
        <v>11128</v>
      </c>
      <c r="R1024" s="24">
        <f t="shared" si="87"/>
        <v>0</v>
      </c>
      <c r="S1024" s="24">
        <f t="shared" si="87"/>
        <v>11128</v>
      </c>
    </row>
    <row r="1025" spans="2:19" x14ac:dyDescent="0.2">
      <c r="B1025" s="73">
        <f t="shared" si="85"/>
        <v>321</v>
      </c>
      <c r="C1025" s="4"/>
      <c r="D1025" s="4"/>
      <c r="E1025" s="4"/>
      <c r="F1025" s="51" t="s">
        <v>272</v>
      </c>
      <c r="G1025" s="4">
        <v>637</v>
      </c>
      <c r="H1025" s="4" t="s">
        <v>130</v>
      </c>
      <c r="I1025" s="24">
        <v>29925</v>
      </c>
      <c r="J1025" s="24"/>
      <c r="K1025" s="24">
        <f t="shared" ref="K1025:K1088" si="88">I1025+J1025</f>
        <v>29925</v>
      </c>
      <c r="M1025" s="24"/>
      <c r="N1025" s="24"/>
      <c r="O1025" s="24">
        <f t="shared" si="86"/>
        <v>0</v>
      </c>
      <c r="Q1025" s="24">
        <f t="shared" si="87"/>
        <v>29925</v>
      </c>
      <c r="R1025" s="24">
        <f t="shared" si="87"/>
        <v>0</v>
      </c>
      <c r="S1025" s="24">
        <f t="shared" si="87"/>
        <v>29925</v>
      </c>
    </row>
    <row r="1026" spans="2:19" x14ac:dyDescent="0.2">
      <c r="B1026" s="73">
        <f t="shared" ref="B1026:B1089" si="89">B1025+1</f>
        <v>322</v>
      </c>
      <c r="C1026" s="13"/>
      <c r="D1026" s="13"/>
      <c r="E1026" s="13"/>
      <c r="F1026" s="50" t="s">
        <v>272</v>
      </c>
      <c r="G1026" s="13">
        <v>640</v>
      </c>
      <c r="H1026" s="13" t="s">
        <v>136</v>
      </c>
      <c r="I1026" s="47">
        <v>5523</v>
      </c>
      <c r="J1026" s="47"/>
      <c r="K1026" s="47">
        <f t="shared" si="88"/>
        <v>5523</v>
      </c>
      <c r="M1026" s="47"/>
      <c r="N1026" s="47"/>
      <c r="O1026" s="47">
        <f t="shared" si="86"/>
        <v>0</v>
      </c>
      <c r="Q1026" s="47">
        <f t="shared" si="87"/>
        <v>5523</v>
      </c>
      <c r="R1026" s="47">
        <f t="shared" si="87"/>
        <v>0</v>
      </c>
      <c r="S1026" s="47">
        <f t="shared" si="87"/>
        <v>5523</v>
      </c>
    </row>
    <row r="1027" spans="2:19" ht="15" x14ac:dyDescent="0.25">
      <c r="B1027" s="73">
        <f t="shared" si="89"/>
        <v>323</v>
      </c>
      <c r="C1027" s="16"/>
      <c r="D1027" s="16"/>
      <c r="E1027" s="16">
        <v>12</v>
      </c>
      <c r="F1027" s="48"/>
      <c r="G1027" s="16"/>
      <c r="H1027" s="16" t="s">
        <v>274</v>
      </c>
      <c r="I1027" s="45">
        <f>I1028+I1029+I1030+I1038+I1039+I1040+I1041+I1049</f>
        <v>1018363</v>
      </c>
      <c r="J1027" s="45">
        <f>J1028+J1029+J1030+J1038+J1039+J1040+J1041+J1049</f>
        <v>0</v>
      </c>
      <c r="K1027" s="45">
        <f t="shared" si="88"/>
        <v>1018363</v>
      </c>
      <c r="M1027" s="45">
        <f>M1028+M1029+M1030+M1038+M1039+M1040+M1041+M1049</f>
        <v>0</v>
      </c>
      <c r="N1027" s="45">
        <f>N1028+N1029+N1030+N1038+N1039+N1040+N1041+N1049</f>
        <v>0</v>
      </c>
      <c r="O1027" s="45">
        <f t="shared" si="86"/>
        <v>0</v>
      </c>
      <c r="Q1027" s="45">
        <f t="shared" si="87"/>
        <v>1018363</v>
      </c>
      <c r="R1027" s="45">
        <f t="shared" si="87"/>
        <v>0</v>
      </c>
      <c r="S1027" s="45">
        <f t="shared" si="87"/>
        <v>1018363</v>
      </c>
    </row>
    <row r="1028" spans="2:19" x14ac:dyDescent="0.2">
      <c r="B1028" s="73">
        <f t="shared" si="89"/>
        <v>324</v>
      </c>
      <c r="C1028" s="13"/>
      <c r="D1028" s="13"/>
      <c r="E1028" s="13"/>
      <c r="F1028" s="50" t="s">
        <v>127</v>
      </c>
      <c r="G1028" s="13">
        <v>610</v>
      </c>
      <c r="H1028" s="13" t="s">
        <v>137</v>
      </c>
      <c r="I1028" s="47">
        <v>264569</v>
      </c>
      <c r="J1028" s="47"/>
      <c r="K1028" s="47">
        <f t="shared" si="88"/>
        <v>264569</v>
      </c>
      <c r="M1028" s="47"/>
      <c r="N1028" s="47"/>
      <c r="O1028" s="47">
        <f t="shared" si="86"/>
        <v>0</v>
      </c>
      <c r="Q1028" s="47">
        <f t="shared" si="87"/>
        <v>264569</v>
      </c>
      <c r="R1028" s="47">
        <f t="shared" si="87"/>
        <v>0</v>
      </c>
      <c r="S1028" s="47">
        <f t="shared" si="87"/>
        <v>264569</v>
      </c>
    </row>
    <row r="1029" spans="2:19" x14ac:dyDescent="0.2">
      <c r="B1029" s="73">
        <f t="shared" si="89"/>
        <v>325</v>
      </c>
      <c r="C1029" s="13"/>
      <c r="D1029" s="13"/>
      <c r="E1029" s="13"/>
      <c r="F1029" s="50" t="s">
        <v>127</v>
      </c>
      <c r="G1029" s="13">
        <v>620</v>
      </c>
      <c r="H1029" s="13" t="s">
        <v>132</v>
      </c>
      <c r="I1029" s="47">
        <v>97360</v>
      </c>
      <c r="J1029" s="47"/>
      <c r="K1029" s="47">
        <f t="shared" si="88"/>
        <v>97360</v>
      </c>
      <c r="M1029" s="47"/>
      <c r="N1029" s="47"/>
      <c r="O1029" s="47">
        <f t="shared" ref="O1029:O1092" si="90">M1029+N1029</f>
        <v>0</v>
      </c>
      <c r="Q1029" s="47">
        <f t="shared" si="87"/>
        <v>97360</v>
      </c>
      <c r="R1029" s="47">
        <f t="shared" si="87"/>
        <v>0</v>
      </c>
      <c r="S1029" s="47">
        <f t="shared" si="87"/>
        <v>97360</v>
      </c>
    </row>
    <row r="1030" spans="2:19" x14ac:dyDescent="0.2">
      <c r="B1030" s="73">
        <f t="shared" si="89"/>
        <v>326</v>
      </c>
      <c r="C1030" s="13"/>
      <c r="D1030" s="13"/>
      <c r="E1030" s="13"/>
      <c r="F1030" s="50" t="s">
        <v>127</v>
      </c>
      <c r="G1030" s="13">
        <v>630</v>
      </c>
      <c r="H1030" s="13" t="s">
        <v>129</v>
      </c>
      <c r="I1030" s="47">
        <f>I1037+I1036+I1035+I1034+I1033+I1032+I1031</f>
        <v>75345</v>
      </c>
      <c r="J1030" s="47">
        <f>J1037+J1036+J1035+J1034+J1033+J1032+J1031</f>
        <v>0</v>
      </c>
      <c r="K1030" s="47">
        <f t="shared" si="88"/>
        <v>75345</v>
      </c>
      <c r="M1030" s="47">
        <v>0</v>
      </c>
      <c r="N1030" s="47"/>
      <c r="O1030" s="47">
        <f t="shared" si="90"/>
        <v>0</v>
      </c>
      <c r="Q1030" s="47">
        <f t="shared" si="87"/>
        <v>75345</v>
      </c>
      <c r="R1030" s="47">
        <f t="shared" si="87"/>
        <v>0</v>
      </c>
      <c r="S1030" s="47">
        <f t="shared" si="87"/>
        <v>75345</v>
      </c>
    </row>
    <row r="1031" spans="2:19" x14ac:dyDescent="0.2">
      <c r="B1031" s="73">
        <f t="shared" si="89"/>
        <v>327</v>
      </c>
      <c r="C1031" s="4"/>
      <c r="D1031" s="4"/>
      <c r="E1031" s="4"/>
      <c r="F1031" s="51" t="s">
        <v>127</v>
      </c>
      <c r="G1031" s="4">
        <v>631</v>
      </c>
      <c r="H1031" s="4" t="s">
        <v>135</v>
      </c>
      <c r="I1031" s="24">
        <v>275</v>
      </c>
      <c r="J1031" s="24"/>
      <c r="K1031" s="24">
        <f t="shared" si="88"/>
        <v>275</v>
      </c>
      <c r="M1031" s="24"/>
      <c r="N1031" s="24"/>
      <c r="O1031" s="24">
        <f t="shared" si="90"/>
        <v>0</v>
      </c>
      <c r="Q1031" s="24">
        <f t="shared" si="87"/>
        <v>275</v>
      </c>
      <c r="R1031" s="24">
        <f t="shared" si="87"/>
        <v>0</v>
      </c>
      <c r="S1031" s="24">
        <f t="shared" si="87"/>
        <v>275</v>
      </c>
    </row>
    <row r="1032" spans="2:19" x14ac:dyDescent="0.2">
      <c r="B1032" s="73">
        <f t="shared" si="89"/>
        <v>328</v>
      </c>
      <c r="C1032" s="4"/>
      <c r="D1032" s="4"/>
      <c r="E1032" s="4"/>
      <c r="F1032" s="51" t="s">
        <v>127</v>
      </c>
      <c r="G1032" s="4">
        <v>632</v>
      </c>
      <c r="H1032" s="4" t="s">
        <v>140</v>
      </c>
      <c r="I1032" s="24">
        <v>25934</v>
      </c>
      <c r="J1032" s="24"/>
      <c r="K1032" s="24">
        <f t="shared" si="88"/>
        <v>25934</v>
      </c>
      <c r="M1032" s="24"/>
      <c r="N1032" s="24"/>
      <c r="O1032" s="24">
        <f t="shared" si="90"/>
        <v>0</v>
      </c>
      <c r="Q1032" s="24">
        <f t="shared" si="87"/>
        <v>25934</v>
      </c>
      <c r="R1032" s="24">
        <f t="shared" si="87"/>
        <v>0</v>
      </c>
      <c r="S1032" s="24">
        <f t="shared" si="87"/>
        <v>25934</v>
      </c>
    </row>
    <row r="1033" spans="2:19" x14ac:dyDescent="0.2">
      <c r="B1033" s="73">
        <f t="shared" si="89"/>
        <v>329</v>
      </c>
      <c r="C1033" s="4"/>
      <c r="D1033" s="4"/>
      <c r="E1033" s="4"/>
      <c r="F1033" s="51" t="s">
        <v>127</v>
      </c>
      <c r="G1033" s="4">
        <v>633</v>
      </c>
      <c r="H1033" s="4" t="s">
        <v>133</v>
      </c>
      <c r="I1033" s="24">
        <v>13589</v>
      </c>
      <c r="J1033" s="24"/>
      <c r="K1033" s="24">
        <f t="shared" si="88"/>
        <v>13589</v>
      </c>
      <c r="M1033" s="24"/>
      <c r="N1033" s="24"/>
      <c r="O1033" s="24">
        <f t="shared" si="90"/>
        <v>0</v>
      </c>
      <c r="Q1033" s="24">
        <f t="shared" si="87"/>
        <v>13589</v>
      </c>
      <c r="R1033" s="24">
        <f t="shared" si="87"/>
        <v>0</v>
      </c>
      <c r="S1033" s="24">
        <f t="shared" si="87"/>
        <v>13589</v>
      </c>
    </row>
    <row r="1034" spans="2:19" x14ac:dyDescent="0.2">
      <c r="B1034" s="73">
        <f t="shared" si="89"/>
        <v>330</v>
      </c>
      <c r="C1034" s="4"/>
      <c r="D1034" s="4"/>
      <c r="E1034" s="4"/>
      <c r="F1034" s="51" t="s">
        <v>127</v>
      </c>
      <c r="G1034" s="4">
        <v>634</v>
      </c>
      <c r="H1034" s="4" t="s">
        <v>138</v>
      </c>
      <c r="I1034" s="24">
        <v>112</v>
      </c>
      <c r="J1034" s="24"/>
      <c r="K1034" s="24">
        <f t="shared" si="88"/>
        <v>112</v>
      </c>
      <c r="M1034" s="24"/>
      <c r="N1034" s="24"/>
      <c r="O1034" s="24">
        <f t="shared" si="90"/>
        <v>0</v>
      </c>
      <c r="Q1034" s="24">
        <f t="shared" si="87"/>
        <v>112</v>
      </c>
      <c r="R1034" s="24">
        <f t="shared" si="87"/>
        <v>0</v>
      </c>
      <c r="S1034" s="24">
        <f t="shared" si="87"/>
        <v>112</v>
      </c>
    </row>
    <row r="1035" spans="2:19" x14ac:dyDescent="0.2">
      <c r="B1035" s="73">
        <f t="shared" si="89"/>
        <v>331</v>
      </c>
      <c r="C1035" s="4"/>
      <c r="D1035" s="4"/>
      <c r="E1035" s="4"/>
      <c r="F1035" s="51" t="s">
        <v>127</v>
      </c>
      <c r="G1035" s="4">
        <v>635</v>
      </c>
      <c r="H1035" s="4" t="s">
        <v>139</v>
      </c>
      <c r="I1035" s="24">
        <v>19655</v>
      </c>
      <c r="J1035" s="24"/>
      <c r="K1035" s="24">
        <f t="shared" si="88"/>
        <v>19655</v>
      </c>
      <c r="M1035" s="24"/>
      <c r="N1035" s="24"/>
      <c r="O1035" s="24">
        <f t="shared" si="90"/>
        <v>0</v>
      </c>
      <c r="Q1035" s="24">
        <f t="shared" si="87"/>
        <v>19655</v>
      </c>
      <c r="R1035" s="24">
        <f t="shared" si="87"/>
        <v>0</v>
      </c>
      <c r="S1035" s="24">
        <f t="shared" si="87"/>
        <v>19655</v>
      </c>
    </row>
    <row r="1036" spans="2:19" x14ac:dyDescent="0.2">
      <c r="B1036" s="73">
        <f t="shared" si="89"/>
        <v>332</v>
      </c>
      <c r="C1036" s="4"/>
      <c r="D1036" s="4"/>
      <c r="E1036" s="4"/>
      <c r="F1036" s="51" t="s">
        <v>127</v>
      </c>
      <c r="G1036" s="4">
        <v>636</v>
      </c>
      <c r="H1036" s="4" t="s">
        <v>134</v>
      </c>
      <c r="I1036" s="24">
        <v>1056</v>
      </c>
      <c r="J1036" s="24"/>
      <c r="K1036" s="24">
        <f t="shared" si="88"/>
        <v>1056</v>
      </c>
      <c r="M1036" s="24"/>
      <c r="N1036" s="24"/>
      <c r="O1036" s="24">
        <f t="shared" si="90"/>
        <v>0</v>
      </c>
      <c r="Q1036" s="24">
        <f t="shared" si="87"/>
        <v>1056</v>
      </c>
      <c r="R1036" s="24">
        <f t="shared" si="87"/>
        <v>0</v>
      </c>
      <c r="S1036" s="24">
        <f t="shared" si="87"/>
        <v>1056</v>
      </c>
    </row>
    <row r="1037" spans="2:19" x14ac:dyDescent="0.2">
      <c r="B1037" s="73">
        <f t="shared" si="89"/>
        <v>333</v>
      </c>
      <c r="C1037" s="4"/>
      <c r="D1037" s="4"/>
      <c r="E1037" s="4"/>
      <c r="F1037" s="51" t="s">
        <v>127</v>
      </c>
      <c r="G1037" s="4">
        <v>637</v>
      </c>
      <c r="H1037" s="4" t="s">
        <v>130</v>
      </c>
      <c r="I1037" s="24">
        <v>14724</v>
      </c>
      <c r="J1037" s="24"/>
      <c r="K1037" s="24">
        <f t="shared" si="88"/>
        <v>14724</v>
      </c>
      <c r="M1037" s="24"/>
      <c r="N1037" s="24"/>
      <c r="O1037" s="24">
        <f t="shared" si="90"/>
        <v>0</v>
      </c>
      <c r="Q1037" s="24">
        <f t="shared" si="87"/>
        <v>14724</v>
      </c>
      <c r="R1037" s="24">
        <f t="shared" si="87"/>
        <v>0</v>
      </c>
      <c r="S1037" s="24">
        <f t="shared" si="87"/>
        <v>14724</v>
      </c>
    </row>
    <row r="1038" spans="2:19" x14ac:dyDescent="0.2">
      <c r="B1038" s="73">
        <f t="shared" si="89"/>
        <v>334</v>
      </c>
      <c r="C1038" s="13"/>
      <c r="D1038" s="13"/>
      <c r="E1038" s="13"/>
      <c r="F1038" s="50" t="s">
        <v>127</v>
      </c>
      <c r="G1038" s="13">
        <v>640</v>
      </c>
      <c r="H1038" s="13" t="s">
        <v>136</v>
      </c>
      <c r="I1038" s="47">
        <v>9319</v>
      </c>
      <c r="J1038" s="47"/>
      <c r="K1038" s="47">
        <f t="shared" si="88"/>
        <v>9319</v>
      </c>
      <c r="M1038" s="47"/>
      <c r="N1038" s="47"/>
      <c r="O1038" s="47">
        <f t="shared" si="90"/>
        <v>0</v>
      </c>
      <c r="Q1038" s="47">
        <f t="shared" si="87"/>
        <v>9319</v>
      </c>
      <c r="R1038" s="47">
        <f t="shared" si="87"/>
        <v>0</v>
      </c>
      <c r="S1038" s="47">
        <f t="shared" si="87"/>
        <v>9319</v>
      </c>
    </row>
    <row r="1039" spans="2:19" x14ac:dyDescent="0.2">
      <c r="B1039" s="73">
        <f t="shared" si="89"/>
        <v>335</v>
      </c>
      <c r="C1039" s="13"/>
      <c r="D1039" s="13"/>
      <c r="E1039" s="13"/>
      <c r="F1039" s="50" t="s">
        <v>272</v>
      </c>
      <c r="G1039" s="13">
        <v>610</v>
      </c>
      <c r="H1039" s="13" t="s">
        <v>137</v>
      </c>
      <c r="I1039" s="47">
        <v>330163</v>
      </c>
      <c r="J1039" s="47"/>
      <c r="K1039" s="47">
        <f t="shared" si="88"/>
        <v>330163</v>
      </c>
      <c r="M1039" s="47"/>
      <c r="N1039" s="47"/>
      <c r="O1039" s="47">
        <f t="shared" si="90"/>
        <v>0</v>
      </c>
      <c r="Q1039" s="47">
        <f t="shared" si="87"/>
        <v>330163</v>
      </c>
      <c r="R1039" s="47">
        <f t="shared" si="87"/>
        <v>0</v>
      </c>
      <c r="S1039" s="47">
        <f t="shared" si="87"/>
        <v>330163</v>
      </c>
    </row>
    <row r="1040" spans="2:19" x14ac:dyDescent="0.2">
      <c r="B1040" s="73">
        <f t="shared" si="89"/>
        <v>336</v>
      </c>
      <c r="C1040" s="13"/>
      <c r="D1040" s="13"/>
      <c r="E1040" s="13"/>
      <c r="F1040" s="50" t="s">
        <v>272</v>
      </c>
      <c r="G1040" s="13">
        <v>620</v>
      </c>
      <c r="H1040" s="13" t="s">
        <v>132</v>
      </c>
      <c r="I1040" s="47">
        <v>121006</v>
      </c>
      <c r="J1040" s="47"/>
      <c r="K1040" s="47">
        <f t="shared" si="88"/>
        <v>121006</v>
      </c>
      <c r="M1040" s="47"/>
      <c r="N1040" s="47"/>
      <c r="O1040" s="47">
        <f t="shared" si="90"/>
        <v>0</v>
      </c>
      <c r="Q1040" s="47">
        <f t="shared" si="87"/>
        <v>121006</v>
      </c>
      <c r="R1040" s="47">
        <f t="shared" si="87"/>
        <v>0</v>
      </c>
      <c r="S1040" s="47">
        <f t="shared" si="87"/>
        <v>121006</v>
      </c>
    </row>
    <row r="1041" spans="2:19" x14ac:dyDescent="0.2">
      <c r="B1041" s="73">
        <f t="shared" si="89"/>
        <v>337</v>
      </c>
      <c r="C1041" s="13"/>
      <c r="D1041" s="13"/>
      <c r="E1041" s="13"/>
      <c r="F1041" s="50" t="s">
        <v>272</v>
      </c>
      <c r="G1041" s="13">
        <v>630</v>
      </c>
      <c r="H1041" s="13" t="s">
        <v>129</v>
      </c>
      <c r="I1041" s="47">
        <f>I1048+I1047+I1046+I1045+I1044+I1043+I1042</f>
        <v>109154</v>
      </c>
      <c r="J1041" s="47">
        <f>J1048+J1047+J1046+J1045+J1044+J1043+J1042</f>
        <v>0</v>
      </c>
      <c r="K1041" s="47">
        <f t="shared" si="88"/>
        <v>109154</v>
      </c>
      <c r="M1041" s="47">
        <f>M1048+M1047+M1046+M1045+M1044+M1043+M1042</f>
        <v>0</v>
      </c>
      <c r="N1041" s="47">
        <f>N1048+N1047+N1046+N1045+N1044+N1043+N1042</f>
        <v>0</v>
      </c>
      <c r="O1041" s="47">
        <f t="shared" si="90"/>
        <v>0</v>
      </c>
      <c r="Q1041" s="47">
        <f t="shared" si="87"/>
        <v>109154</v>
      </c>
      <c r="R1041" s="47">
        <f t="shared" si="87"/>
        <v>0</v>
      </c>
      <c r="S1041" s="47">
        <f t="shared" si="87"/>
        <v>109154</v>
      </c>
    </row>
    <row r="1042" spans="2:19" x14ac:dyDescent="0.2">
      <c r="B1042" s="73">
        <f t="shared" si="89"/>
        <v>338</v>
      </c>
      <c r="C1042" s="4"/>
      <c r="D1042" s="4"/>
      <c r="E1042" s="4"/>
      <c r="F1042" s="51" t="s">
        <v>272</v>
      </c>
      <c r="G1042" s="4">
        <v>631</v>
      </c>
      <c r="H1042" s="4" t="s">
        <v>135</v>
      </c>
      <c r="I1042" s="24">
        <v>337</v>
      </c>
      <c r="J1042" s="24"/>
      <c r="K1042" s="24">
        <f t="shared" si="88"/>
        <v>337</v>
      </c>
      <c r="M1042" s="24"/>
      <c r="N1042" s="24"/>
      <c r="O1042" s="24">
        <f t="shared" si="90"/>
        <v>0</v>
      </c>
      <c r="Q1042" s="24">
        <f t="shared" si="87"/>
        <v>337</v>
      </c>
      <c r="R1042" s="24">
        <f t="shared" si="87"/>
        <v>0</v>
      </c>
      <c r="S1042" s="24">
        <f t="shared" si="87"/>
        <v>337</v>
      </c>
    </row>
    <row r="1043" spans="2:19" x14ac:dyDescent="0.2">
      <c r="B1043" s="73">
        <f t="shared" si="89"/>
        <v>339</v>
      </c>
      <c r="C1043" s="4"/>
      <c r="D1043" s="4"/>
      <c r="E1043" s="4"/>
      <c r="F1043" s="51" t="s">
        <v>272</v>
      </c>
      <c r="G1043" s="4">
        <v>632</v>
      </c>
      <c r="H1043" s="4" t="s">
        <v>140</v>
      </c>
      <c r="I1043" s="24">
        <v>31697</v>
      </c>
      <c r="J1043" s="24"/>
      <c r="K1043" s="24">
        <f t="shared" si="88"/>
        <v>31697</v>
      </c>
      <c r="M1043" s="24"/>
      <c r="N1043" s="24"/>
      <c r="O1043" s="24">
        <f t="shared" si="90"/>
        <v>0</v>
      </c>
      <c r="Q1043" s="24">
        <f t="shared" si="87"/>
        <v>31697</v>
      </c>
      <c r="R1043" s="24">
        <f t="shared" si="87"/>
        <v>0</v>
      </c>
      <c r="S1043" s="24">
        <f t="shared" si="87"/>
        <v>31697</v>
      </c>
    </row>
    <row r="1044" spans="2:19" x14ac:dyDescent="0.2">
      <c r="B1044" s="73">
        <f t="shared" si="89"/>
        <v>340</v>
      </c>
      <c r="C1044" s="4"/>
      <c r="D1044" s="4"/>
      <c r="E1044" s="4"/>
      <c r="F1044" s="51" t="s">
        <v>272</v>
      </c>
      <c r="G1044" s="4">
        <v>633</v>
      </c>
      <c r="H1044" s="4" t="s">
        <v>133</v>
      </c>
      <c r="I1044" s="24">
        <v>28831</v>
      </c>
      <c r="J1044" s="24"/>
      <c r="K1044" s="24">
        <f t="shared" si="88"/>
        <v>28831</v>
      </c>
      <c r="M1044" s="24"/>
      <c r="N1044" s="24"/>
      <c r="O1044" s="24">
        <f t="shared" si="90"/>
        <v>0</v>
      </c>
      <c r="Q1044" s="24">
        <f t="shared" si="87"/>
        <v>28831</v>
      </c>
      <c r="R1044" s="24">
        <f t="shared" si="87"/>
        <v>0</v>
      </c>
      <c r="S1044" s="24">
        <f t="shared" si="87"/>
        <v>28831</v>
      </c>
    </row>
    <row r="1045" spans="2:19" x14ac:dyDescent="0.2">
      <c r="B1045" s="73">
        <f t="shared" si="89"/>
        <v>341</v>
      </c>
      <c r="C1045" s="4"/>
      <c r="D1045" s="4"/>
      <c r="E1045" s="4"/>
      <c r="F1045" s="51" t="s">
        <v>272</v>
      </c>
      <c r="G1045" s="4">
        <v>634</v>
      </c>
      <c r="H1045" s="4" t="s">
        <v>138</v>
      </c>
      <c r="I1045" s="24">
        <v>143</v>
      </c>
      <c r="J1045" s="24"/>
      <c r="K1045" s="24">
        <f t="shared" si="88"/>
        <v>143</v>
      </c>
      <c r="M1045" s="24"/>
      <c r="N1045" s="24"/>
      <c r="O1045" s="24">
        <f t="shared" si="90"/>
        <v>0</v>
      </c>
      <c r="Q1045" s="24">
        <f t="shared" si="87"/>
        <v>143</v>
      </c>
      <c r="R1045" s="24">
        <f t="shared" si="87"/>
        <v>0</v>
      </c>
      <c r="S1045" s="24">
        <f t="shared" si="87"/>
        <v>143</v>
      </c>
    </row>
    <row r="1046" spans="2:19" x14ac:dyDescent="0.2">
      <c r="B1046" s="73">
        <f t="shared" si="89"/>
        <v>342</v>
      </c>
      <c r="C1046" s="4"/>
      <c r="D1046" s="4"/>
      <c r="E1046" s="4"/>
      <c r="F1046" s="51" t="s">
        <v>272</v>
      </c>
      <c r="G1046" s="4">
        <v>635</v>
      </c>
      <c r="H1046" s="4" t="s">
        <v>139</v>
      </c>
      <c r="I1046" s="24">
        <v>26282</v>
      </c>
      <c r="J1046" s="24"/>
      <c r="K1046" s="24">
        <f t="shared" si="88"/>
        <v>26282</v>
      </c>
      <c r="M1046" s="24"/>
      <c r="N1046" s="24"/>
      <c r="O1046" s="24">
        <f t="shared" si="90"/>
        <v>0</v>
      </c>
      <c r="Q1046" s="24">
        <f t="shared" si="87"/>
        <v>26282</v>
      </c>
      <c r="R1046" s="24">
        <f t="shared" si="87"/>
        <v>0</v>
      </c>
      <c r="S1046" s="24">
        <f t="shared" si="87"/>
        <v>26282</v>
      </c>
    </row>
    <row r="1047" spans="2:19" x14ac:dyDescent="0.2">
      <c r="B1047" s="73">
        <f t="shared" si="89"/>
        <v>343</v>
      </c>
      <c r="C1047" s="4"/>
      <c r="D1047" s="4"/>
      <c r="E1047" s="4"/>
      <c r="F1047" s="51" t="s">
        <v>272</v>
      </c>
      <c r="G1047" s="4">
        <v>636</v>
      </c>
      <c r="H1047" s="4" t="s">
        <v>134</v>
      </c>
      <c r="I1047" s="24">
        <v>1290</v>
      </c>
      <c r="J1047" s="24"/>
      <c r="K1047" s="24">
        <f t="shared" si="88"/>
        <v>1290</v>
      </c>
      <c r="M1047" s="24"/>
      <c r="N1047" s="24"/>
      <c r="O1047" s="24">
        <f t="shared" si="90"/>
        <v>0</v>
      </c>
      <c r="Q1047" s="24">
        <f t="shared" si="87"/>
        <v>1290</v>
      </c>
      <c r="R1047" s="24">
        <f t="shared" si="87"/>
        <v>0</v>
      </c>
      <c r="S1047" s="24">
        <f t="shared" si="87"/>
        <v>1290</v>
      </c>
    </row>
    <row r="1048" spans="2:19" x14ac:dyDescent="0.2">
      <c r="B1048" s="73">
        <f t="shared" si="89"/>
        <v>344</v>
      </c>
      <c r="C1048" s="4"/>
      <c r="D1048" s="4"/>
      <c r="E1048" s="4"/>
      <c r="F1048" s="51" t="s">
        <v>272</v>
      </c>
      <c r="G1048" s="4">
        <v>637</v>
      </c>
      <c r="H1048" s="4" t="s">
        <v>130</v>
      </c>
      <c r="I1048" s="24">
        <v>20574</v>
      </c>
      <c r="J1048" s="24"/>
      <c r="K1048" s="24">
        <f t="shared" si="88"/>
        <v>20574</v>
      </c>
      <c r="M1048" s="24"/>
      <c r="N1048" s="24"/>
      <c r="O1048" s="24">
        <f t="shared" si="90"/>
        <v>0</v>
      </c>
      <c r="Q1048" s="24">
        <f t="shared" si="87"/>
        <v>20574</v>
      </c>
      <c r="R1048" s="24">
        <f t="shared" si="87"/>
        <v>0</v>
      </c>
      <c r="S1048" s="24">
        <f t="shared" si="87"/>
        <v>20574</v>
      </c>
    </row>
    <row r="1049" spans="2:19" x14ac:dyDescent="0.2">
      <c r="B1049" s="73">
        <f t="shared" si="89"/>
        <v>345</v>
      </c>
      <c r="C1049" s="13"/>
      <c r="D1049" s="13"/>
      <c r="E1049" s="13"/>
      <c r="F1049" s="50" t="s">
        <v>272</v>
      </c>
      <c r="G1049" s="13">
        <v>640</v>
      </c>
      <c r="H1049" s="13" t="s">
        <v>136</v>
      </c>
      <c r="I1049" s="47">
        <v>11447</v>
      </c>
      <c r="J1049" s="47"/>
      <c r="K1049" s="47">
        <f t="shared" si="88"/>
        <v>11447</v>
      </c>
      <c r="M1049" s="47"/>
      <c r="N1049" s="47"/>
      <c r="O1049" s="47">
        <f t="shared" si="90"/>
        <v>0</v>
      </c>
      <c r="Q1049" s="47">
        <f t="shared" si="87"/>
        <v>11447</v>
      </c>
      <c r="R1049" s="47">
        <f t="shared" si="87"/>
        <v>0</v>
      </c>
      <c r="S1049" s="47">
        <f t="shared" si="87"/>
        <v>11447</v>
      </c>
    </row>
    <row r="1050" spans="2:19" ht="15" x14ac:dyDescent="0.25">
      <c r="B1050" s="73">
        <f t="shared" si="89"/>
        <v>346</v>
      </c>
      <c r="C1050" s="16"/>
      <c r="D1050" s="16"/>
      <c r="E1050" s="16">
        <v>13</v>
      </c>
      <c r="F1050" s="48"/>
      <c r="G1050" s="16"/>
      <c r="H1050" s="16" t="s">
        <v>256</v>
      </c>
      <c r="I1050" s="45">
        <f>I1051+I1052+I1053+I1059+I1060+I1061+I1062+I1068</f>
        <v>399508</v>
      </c>
      <c r="J1050" s="45">
        <f>J1051+J1052+J1053+J1059+J1060+J1061+J1062+J1068</f>
        <v>0</v>
      </c>
      <c r="K1050" s="45">
        <f t="shared" si="88"/>
        <v>399508</v>
      </c>
      <c r="M1050" s="45">
        <v>0</v>
      </c>
      <c r="N1050" s="45">
        <v>0</v>
      </c>
      <c r="O1050" s="45">
        <f t="shared" si="90"/>
        <v>0</v>
      </c>
      <c r="Q1050" s="45">
        <f t="shared" si="87"/>
        <v>399508</v>
      </c>
      <c r="R1050" s="45">
        <f t="shared" si="87"/>
        <v>0</v>
      </c>
      <c r="S1050" s="45">
        <f t="shared" si="87"/>
        <v>399508</v>
      </c>
    </row>
    <row r="1051" spans="2:19" x14ac:dyDescent="0.2">
      <c r="B1051" s="73">
        <f t="shared" si="89"/>
        <v>347</v>
      </c>
      <c r="C1051" s="13"/>
      <c r="D1051" s="13"/>
      <c r="E1051" s="13"/>
      <c r="F1051" s="50" t="s">
        <v>127</v>
      </c>
      <c r="G1051" s="13">
        <v>610</v>
      </c>
      <c r="H1051" s="13" t="s">
        <v>137</v>
      </c>
      <c r="I1051" s="47">
        <v>90412</v>
      </c>
      <c r="J1051" s="47"/>
      <c r="K1051" s="47">
        <f t="shared" si="88"/>
        <v>90412</v>
      </c>
      <c r="M1051" s="47"/>
      <c r="N1051" s="47"/>
      <c r="O1051" s="47">
        <f t="shared" si="90"/>
        <v>0</v>
      </c>
      <c r="Q1051" s="47">
        <f t="shared" si="87"/>
        <v>90412</v>
      </c>
      <c r="R1051" s="47">
        <f t="shared" si="87"/>
        <v>0</v>
      </c>
      <c r="S1051" s="47">
        <f t="shared" si="87"/>
        <v>90412</v>
      </c>
    </row>
    <row r="1052" spans="2:19" x14ac:dyDescent="0.2">
      <c r="B1052" s="73">
        <f t="shared" si="89"/>
        <v>348</v>
      </c>
      <c r="C1052" s="13"/>
      <c r="D1052" s="13"/>
      <c r="E1052" s="13"/>
      <c r="F1052" s="50" t="s">
        <v>127</v>
      </c>
      <c r="G1052" s="13">
        <v>620</v>
      </c>
      <c r="H1052" s="13" t="s">
        <v>132</v>
      </c>
      <c r="I1052" s="47">
        <v>31593</v>
      </c>
      <c r="J1052" s="47"/>
      <c r="K1052" s="47">
        <f t="shared" si="88"/>
        <v>31593</v>
      </c>
      <c r="M1052" s="47"/>
      <c r="N1052" s="47"/>
      <c r="O1052" s="47">
        <f t="shared" si="90"/>
        <v>0</v>
      </c>
      <c r="Q1052" s="47">
        <f t="shared" si="87"/>
        <v>31593</v>
      </c>
      <c r="R1052" s="47">
        <f t="shared" si="87"/>
        <v>0</v>
      </c>
      <c r="S1052" s="47">
        <f t="shared" si="87"/>
        <v>31593</v>
      </c>
    </row>
    <row r="1053" spans="2:19" x14ac:dyDescent="0.2">
      <c r="B1053" s="73">
        <f t="shared" si="89"/>
        <v>349</v>
      </c>
      <c r="C1053" s="13"/>
      <c r="D1053" s="13"/>
      <c r="E1053" s="13"/>
      <c r="F1053" s="50" t="s">
        <v>127</v>
      </c>
      <c r="G1053" s="13">
        <v>630</v>
      </c>
      <c r="H1053" s="13" t="s">
        <v>129</v>
      </c>
      <c r="I1053" s="47">
        <f>I1058+I1057+I1056+I1055+I1054</f>
        <v>28402</v>
      </c>
      <c r="J1053" s="47">
        <f>J1058+J1057+J1056+J1055+J1054</f>
        <v>0</v>
      </c>
      <c r="K1053" s="47">
        <f t="shared" si="88"/>
        <v>28402</v>
      </c>
      <c r="M1053" s="47">
        <v>0</v>
      </c>
      <c r="N1053" s="47">
        <v>0</v>
      </c>
      <c r="O1053" s="47">
        <f t="shared" si="90"/>
        <v>0</v>
      </c>
      <c r="Q1053" s="47">
        <f t="shared" si="87"/>
        <v>28402</v>
      </c>
      <c r="R1053" s="47">
        <f t="shared" si="87"/>
        <v>0</v>
      </c>
      <c r="S1053" s="47">
        <f t="shared" si="87"/>
        <v>28402</v>
      </c>
    </row>
    <row r="1054" spans="2:19" x14ac:dyDescent="0.2">
      <c r="B1054" s="73">
        <f t="shared" si="89"/>
        <v>350</v>
      </c>
      <c r="C1054" s="4"/>
      <c r="D1054" s="4"/>
      <c r="E1054" s="4"/>
      <c r="F1054" s="51" t="s">
        <v>127</v>
      </c>
      <c r="G1054" s="4">
        <v>631</v>
      </c>
      <c r="H1054" s="4" t="s">
        <v>135</v>
      </c>
      <c r="I1054" s="24">
        <v>15</v>
      </c>
      <c r="J1054" s="24"/>
      <c r="K1054" s="24">
        <f t="shared" si="88"/>
        <v>15</v>
      </c>
      <c r="M1054" s="24"/>
      <c r="N1054" s="24"/>
      <c r="O1054" s="24">
        <f t="shared" si="90"/>
        <v>0</v>
      </c>
      <c r="Q1054" s="24">
        <f t="shared" si="87"/>
        <v>15</v>
      </c>
      <c r="R1054" s="24">
        <f t="shared" si="87"/>
        <v>0</v>
      </c>
      <c r="S1054" s="24">
        <f t="shared" si="87"/>
        <v>15</v>
      </c>
    </row>
    <row r="1055" spans="2:19" x14ac:dyDescent="0.2">
      <c r="B1055" s="73">
        <f t="shared" si="89"/>
        <v>351</v>
      </c>
      <c r="C1055" s="4"/>
      <c r="D1055" s="4"/>
      <c r="E1055" s="4"/>
      <c r="F1055" s="51" t="s">
        <v>127</v>
      </c>
      <c r="G1055" s="4">
        <v>632</v>
      </c>
      <c r="H1055" s="4" t="s">
        <v>140</v>
      </c>
      <c r="I1055" s="24">
        <f>19996+1000</f>
        <v>20996</v>
      </c>
      <c r="J1055" s="24"/>
      <c r="K1055" s="24">
        <f t="shared" si="88"/>
        <v>20996</v>
      </c>
      <c r="M1055" s="24"/>
      <c r="N1055" s="24"/>
      <c r="O1055" s="24">
        <f t="shared" si="90"/>
        <v>0</v>
      </c>
      <c r="Q1055" s="24">
        <f t="shared" si="87"/>
        <v>20996</v>
      </c>
      <c r="R1055" s="24">
        <f t="shared" si="87"/>
        <v>0</v>
      </c>
      <c r="S1055" s="24">
        <f t="shared" si="87"/>
        <v>20996</v>
      </c>
    </row>
    <row r="1056" spans="2:19" x14ac:dyDescent="0.2">
      <c r="B1056" s="73">
        <f t="shared" si="89"/>
        <v>352</v>
      </c>
      <c r="C1056" s="4"/>
      <c r="D1056" s="4"/>
      <c r="E1056" s="4"/>
      <c r="F1056" s="51" t="s">
        <v>127</v>
      </c>
      <c r="G1056" s="4">
        <v>633</v>
      </c>
      <c r="H1056" s="4" t="s">
        <v>133</v>
      </c>
      <c r="I1056" s="24">
        <v>2173</v>
      </c>
      <c r="J1056" s="24"/>
      <c r="K1056" s="24">
        <f t="shared" si="88"/>
        <v>2173</v>
      </c>
      <c r="M1056" s="24"/>
      <c r="N1056" s="24"/>
      <c r="O1056" s="24">
        <f t="shared" si="90"/>
        <v>0</v>
      </c>
      <c r="Q1056" s="24">
        <f t="shared" si="87"/>
        <v>2173</v>
      </c>
      <c r="R1056" s="24">
        <f t="shared" si="87"/>
        <v>0</v>
      </c>
      <c r="S1056" s="24">
        <f t="shared" si="87"/>
        <v>2173</v>
      </c>
    </row>
    <row r="1057" spans="2:19" x14ac:dyDescent="0.2">
      <c r="B1057" s="73">
        <f t="shared" si="89"/>
        <v>353</v>
      </c>
      <c r="C1057" s="4"/>
      <c r="D1057" s="4"/>
      <c r="E1057" s="4"/>
      <c r="F1057" s="51" t="s">
        <v>127</v>
      </c>
      <c r="G1057" s="4">
        <v>635</v>
      </c>
      <c r="H1057" s="4" t="s">
        <v>139</v>
      </c>
      <c r="I1057" s="24">
        <v>566</v>
      </c>
      <c r="J1057" s="24"/>
      <c r="K1057" s="24">
        <f t="shared" si="88"/>
        <v>566</v>
      </c>
      <c r="M1057" s="24"/>
      <c r="N1057" s="24"/>
      <c r="O1057" s="24">
        <f t="shared" si="90"/>
        <v>0</v>
      </c>
      <c r="Q1057" s="24">
        <f t="shared" si="87"/>
        <v>566</v>
      </c>
      <c r="R1057" s="24">
        <f t="shared" si="87"/>
        <v>0</v>
      </c>
      <c r="S1057" s="24">
        <f t="shared" si="87"/>
        <v>566</v>
      </c>
    </row>
    <row r="1058" spans="2:19" x14ac:dyDescent="0.2">
      <c r="B1058" s="73">
        <f t="shared" si="89"/>
        <v>354</v>
      </c>
      <c r="C1058" s="4"/>
      <c r="D1058" s="4"/>
      <c r="E1058" s="4"/>
      <c r="F1058" s="51" t="s">
        <v>127</v>
      </c>
      <c r="G1058" s="4">
        <v>637</v>
      </c>
      <c r="H1058" s="4" t="s">
        <v>130</v>
      </c>
      <c r="I1058" s="24">
        <v>4652</v>
      </c>
      <c r="J1058" s="24"/>
      <c r="K1058" s="24">
        <f t="shared" si="88"/>
        <v>4652</v>
      </c>
      <c r="M1058" s="24"/>
      <c r="N1058" s="24"/>
      <c r="O1058" s="24">
        <f t="shared" si="90"/>
        <v>0</v>
      </c>
      <c r="Q1058" s="24">
        <f t="shared" si="87"/>
        <v>4652</v>
      </c>
      <c r="R1058" s="24">
        <f t="shared" si="87"/>
        <v>0</v>
      </c>
      <c r="S1058" s="24">
        <f t="shared" si="87"/>
        <v>4652</v>
      </c>
    </row>
    <row r="1059" spans="2:19" x14ac:dyDescent="0.2">
      <c r="B1059" s="73">
        <f t="shared" si="89"/>
        <v>355</v>
      </c>
      <c r="C1059" s="13"/>
      <c r="D1059" s="13"/>
      <c r="E1059" s="13"/>
      <c r="F1059" s="50" t="s">
        <v>127</v>
      </c>
      <c r="G1059" s="13">
        <v>640</v>
      </c>
      <c r="H1059" s="13" t="s">
        <v>136</v>
      </c>
      <c r="I1059" s="47">
        <v>160</v>
      </c>
      <c r="J1059" s="47"/>
      <c r="K1059" s="47">
        <f t="shared" si="88"/>
        <v>160</v>
      </c>
      <c r="M1059" s="47"/>
      <c r="N1059" s="47"/>
      <c r="O1059" s="47">
        <f t="shared" si="90"/>
        <v>0</v>
      </c>
      <c r="Q1059" s="47">
        <f t="shared" si="87"/>
        <v>160</v>
      </c>
      <c r="R1059" s="47">
        <f t="shared" si="87"/>
        <v>0</v>
      </c>
      <c r="S1059" s="47">
        <f t="shared" si="87"/>
        <v>160</v>
      </c>
    </row>
    <row r="1060" spans="2:19" x14ac:dyDescent="0.2">
      <c r="B1060" s="73">
        <f t="shared" si="89"/>
        <v>356</v>
      </c>
      <c r="C1060" s="13"/>
      <c r="D1060" s="13"/>
      <c r="E1060" s="13"/>
      <c r="F1060" s="50" t="s">
        <v>272</v>
      </c>
      <c r="G1060" s="13">
        <v>610</v>
      </c>
      <c r="H1060" s="13" t="s">
        <v>137</v>
      </c>
      <c r="I1060" s="47">
        <v>139144</v>
      </c>
      <c r="J1060" s="47"/>
      <c r="K1060" s="47">
        <f t="shared" si="88"/>
        <v>139144</v>
      </c>
      <c r="M1060" s="47"/>
      <c r="N1060" s="47"/>
      <c r="O1060" s="47">
        <f t="shared" si="90"/>
        <v>0</v>
      </c>
      <c r="Q1060" s="47">
        <f t="shared" si="87"/>
        <v>139144</v>
      </c>
      <c r="R1060" s="47">
        <f t="shared" si="87"/>
        <v>0</v>
      </c>
      <c r="S1060" s="47">
        <f t="shared" si="87"/>
        <v>139144</v>
      </c>
    </row>
    <row r="1061" spans="2:19" x14ac:dyDescent="0.2">
      <c r="B1061" s="73">
        <f t="shared" si="89"/>
        <v>357</v>
      </c>
      <c r="C1061" s="13"/>
      <c r="D1061" s="13"/>
      <c r="E1061" s="13"/>
      <c r="F1061" s="50" t="s">
        <v>272</v>
      </c>
      <c r="G1061" s="13">
        <v>620</v>
      </c>
      <c r="H1061" s="13" t="s">
        <v>132</v>
      </c>
      <c r="I1061" s="47">
        <v>48638</v>
      </c>
      <c r="J1061" s="47"/>
      <c r="K1061" s="47">
        <f t="shared" si="88"/>
        <v>48638</v>
      </c>
      <c r="M1061" s="47"/>
      <c r="N1061" s="47"/>
      <c r="O1061" s="47">
        <f t="shared" si="90"/>
        <v>0</v>
      </c>
      <c r="Q1061" s="47">
        <f t="shared" si="87"/>
        <v>48638</v>
      </c>
      <c r="R1061" s="47">
        <f t="shared" si="87"/>
        <v>0</v>
      </c>
      <c r="S1061" s="47">
        <f t="shared" si="87"/>
        <v>48638</v>
      </c>
    </row>
    <row r="1062" spans="2:19" x14ac:dyDescent="0.2">
      <c r="B1062" s="73">
        <f t="shared" si="89"/>
        <v>358</v>
      </c>
      <c r="C1062" s="13"/>
      <c r="D1062" s="13"/>
      <c r="E1062" s="13"/>
      <c r="F1062" s="50" t="s">
        <v>272</v>
      </c>
      <c r="G1062" s="13">
        <v>630</v>
      </c>
      <c r="H1062" s="13" t="s">
        <v>129</v>
      </c>
      <c r="I1062" s="47">
        <f>I1067+I1066+I1065+I1064+I1063</f>
        <v>60919</v>
      </c>
      <c r="J1062" s="47">
        <f>J1067+J1066+J1065+J1064+J1063</f>
        <v>0</v>
      </c>
      <c r="K1062" s="47">
        <f t="shared" si="88"/>
        <v>60919</v>
      </c>
      <c r="M1062" s="47">
        <f>M1067+M1066+M1065+M1064+M1063</f>
        <v>0</v>
      </c>
      <c r="N1062" s="47">
        <f>N1067+N1066+N1065+N1064+N1063</f>
        <v>0</v>
      </c>
      <c r="O1062" s="47">
        <f t="shared" si="90"/>
        <v>0</v>
      </c>
      <c r="Q1062" s="47">
        <f t="shared" ref="Q1062:S1125" si="91">M1062+I1062</f>
        <v>60919</v>
      </c>
      <c r="R1062" s="47">
        <f t="shared" si="91"/>
        <v>0</v>
      </c>
      <c r="S1062" s="47">
        <f t="shared" si="91"/>
        <v>60919</v>
      </c>
    </row>
    <row r="1063" spans="2:19" x14ac:dyDescent="0.2">
      <c r="B1063" s="73">
        <f t="shared" si="89"/>
        <v>359</v>
      </c>
      <c r="C1063" s="4"/>
      <c r="D1063" s="4"/>
      <c r="E1063" s="4"/>
      <c r="F1063" s="51" t="s">
        <v>272</v>
      </c>
      <c r="G1063" s="4">
        <v>631</v>
      </c>
      <c r="H1063" s="4" t="s">
        <v>135</v>
      </c>
      <c r="I1063" s="24">
        <v>15</v>
      </c>
      <c r="J1063" s="24"/>
      <c r="K1063" s="24">
        <f t="shared" si="88"/>
        <v>15</v>
      </c>
      <c r="M1063" s="24"/>
      <c r="N1063" s="24"/>
      <c r="O1063" s="24">
        <f t="shared" si="90"/>
        <v>0</v>
      </c>
      <c r="Q1063" s="24">
        <f t="shared" si="91"/>
        <v>15</v>
      </c>
      <c r="R1063" s="24">
        <f t="shared" si="91"/>
        <v>0</v>
      </c>
      <c r="S1063" s="24">
        <f t="shared" si="91"/>
        <v>15</v>
      </c>
    </row>
    <row r="1064" spans="2:19" x14ac:dyDescent="0.2">
      <c r="B1064" s="73">
        <f t="shared" si="89"/>
        <v>360</v>
      </c>
      <c r="C1064" s="4"/>
      <c r="D1064" s="4"/>
      <c r="E1064" s="4"/>
      <c r="F1064" s="51" t="s">
        <v>272</v>
      </c>
      <c r="G1064" s="4">
        <v>632</v>
      </c>
      <c r="H1064" s="4" t="s">
        <v>140</v>
      </c>
      <c r="I1064" s="24">
        <f>24642+1000</f>
        <v>25642</v>
      </c>
      <c r="J1064" s="24"/>
      <c r="K1064" s="24">
        <f t="shared" si="88"/>
        <v>25642</v>
      </c>
      <c r="M1064" s="24"/>
      <c r="N1064" s="24"/>
      <c r="O1064" s="24">
        <f t="shared" si="90"/>
        <v>0</v>
      </c>
      <c r="Q1064" s="24">
        <f t="shared" si="91"/>
        <v>25642</v>
      </c>
      <c r="R1064" s="24">
        <f t="shared" si="91"/>
        <v>0</v>
      </c>
      <c r="S1064" s="24">
        <f t="shared" si="91"/>
        <v>25642</v>
      </c>
    </row>
    <row r="1065" spans="2:19" x14ac:dyDescent="0.2">
      <c r="B1065" s="73">
        <f t="shared" si="89"/>
        <v>361</v>
      </c>
      <c r="C1065" s="4"/>
      <c r="D1065" s="4"/>
      <c r="E1065" s="4"/>
      <c r="F1065" s="51" t="s">
        <v>272</v>
      </c>
      <c r="G1065" s="4">
        <v>633</v>
      </c>
      <c r="H1065" s="4" t="s">
        <v>133</v>
      </c>
      <c r="I1065" s="24">
        <v>5336</v>
      </c>
      <c r="J1065" s="24"/>
      <c r="K1065" s="24">
        <f t="shared" si="88"/>
        <v>5336</v>
      </c>
      <c r="M1065" s="24"/>
      <c r="N1065" s="24"/>
      <c r="O1065" s="24">
        <f t="shared" si="90"/>
        <v>0</v>
      </c>
      <c r="Q1065" s="24">
        <f t="shared" si="91"/>
        <v>5336</v>
      </c>
      <c r="R1065" s="24">
        <f t="shared" si="91"/>
        <v>0</v>
      </c>
      <c r="S1065" s="24">
        <f t="shared" si="91"/>
        <v>5336</v>
      </c>
    </row>
    <row r="1066" spans="2:19" x14ac:dyDescent="0.2">
      <c r="B1066" s="73">
        <f t="shared" si="89"/>
        <v>362</v>
      </c>
      <c r="C1066" s="4"/>
      <c r="D1066" s="4"/>
      <c r="E1066" s="4"/>
      <c r="F1066" s="51" t="s">
        <v>272</v>
      </c>
      <c r="G1066" s="4">
        <v>635</v>
      </c>
      <c r="H1066" s="4" t="s">
        <v>139</v>
      </c>
      <c r="I1066" s="24">
        <v>23766</v>
      </c>
      <c r="J1066" s="24"/>
      <c r="K1066" s="24">
        <f t="shared" si="88"/>
        <v>23766</v>
      </c>
      <c r="M1066" s="24"/>
      <c r="N1066" s="24"/>
      <c r="O1066" s="24">
        <f t="shared" si="90"/>
        <v>0</v>
      </c>
      <c r="Q1066" s="24">
        <f t="shared" si="91"/>
        <v>23766</v>
      </c>
      <c r="R1066" s="24">
        <f t="shared" si="91"/>
        <v>0</v>
      </c>
      <c r="S1066" s="24">
        <f t="shared" si="91"/>
        <v>23766</v>
      </c>
    </row>
    <row r="1067" spans="2:19" x14ac:dyDescent="0.2">
      <c r="B1067" s="73">
        <f t="shared" si="89"/>
        <v>363</v>
      </c>
      <c r="C1067" s="4"/>
      <c r="D1067" s="4"/>
      <c r="E1067" s="4"/>
      <c r="F1067" s="51" t="s">
        <v>272</v>
      </c>
      <c r="G1067" s="4">
        <v>637</v>
      </c>
      <c r="H1067" s="4" t="s">
        <v>130</v>
      </c>
      <c r="I1067" s="24">
        <v>6160</v>
      </c>
      <c r="J1067" s="24"/>
      <c r="K1067" s="24">
        <f t="shared" si="88"/>
        <v>6160</v>
      </c>
      <c r="M1067" s="24"/>
      <c r="N1067" s="24"/>
      <c r="O1067" s="24">
        <f t="shared" si="90"/>
        <v>0</v>
      </c>
      <c r="Q1067" s="24">
        <f t="shared" si="91"/>
        <v>6160</v>
      </c>
      <c r="R1067" s="24">
        <f t="shared" si="91"/>
        <v>0</v>
      </c>
      <c r="S1067" s="24">
        <f t="shared" si="91"/>
        <v>6160</v>
      </c>
    </row>
    <row r="1068" spans="2:19" x14ac:dyDescent="0.2">
      <c r="B1068" s="73">
        <f t="shared" si="89"/>
        <v>364</v>
      </c>
      <c r="C1068" s="13"/>
      <c r="D1068" s="13"/>
      <c r="E1068" s="13"/>
      <c r="F1068" s="50" t="s">
        <v>272</v>
      </c>
      <c r="G1068" s="13">
        <v>640</v>
      </c>
      <c r="H1068" s="13" t="s">
        <v>136</v>
      </c>
      <c r="I1068" s="47">
        <v>240</v>
      </c>
      <c r="J1068" s="47"/>
      <c r="K1068" s="47">
        <f t="shared" si="88"/>
        <v>240</v>
      </c>
      <c r="M1068" s="47"/>
      <c r="N1068" s="47"/>
      <c r="O1068" s="47">
        <f t="shared" si="90"/>
        <v>0</v>
      </c>
      <c r="Q1068" s="47">
        <f t="shared" si="91"/>
        <v>240</v>
      </c>
      <c r="R1068" s="47">
        <f t="shared" si="91"/>
        <v>0</v>
      </c>
      <c r="S1068" s="47">
        <f t="shared" si="91"/>
        <v>240</v>
      </c>
    </row>
    <row r="1069" spans="2:19" ht="15" x14ac:dyDescent="0.2">
      <c r="B1069" s="73">
        <f t="shared" si="89"/>
        <v>365</v>
      </c>
      <c r="C1069" s="9">
        <v>3</v>
      </c>
      <c r="D1069" s="200" t="s">
        <v>166</v>
      </c>
      <c r="E1069" s="193"/>
      <c r="F1069" s="193"/>
      <c r="G1069" s="193"/>
      <c r="H1069" s="194"/>
      <c r="I1069" s="43">
        <f>I1070+I1078+I1088+I1095+I1103+I1111+I1119+I1126+I1134+I1150+I1158+I1142</f>
        <v>1994082</v>
      </c>
      <c r="J1069" s="43">
        <f>J1070+J1078+J1088+J1095+J1103+J1111+J1119+J1126+J1134+J1150+J1158+J1142</f>
        <v>0</v>
      </c>
      <c r="K1069" s="43">
        <f t="shared" si="88"/>
        <v>1994082</v>
      </c>
      <c r="M1069" s="43">
        <f>M1070+M1078+M1088+M1095+M1103+M1111+M1119+M1126+M1134+M1150+M1158+M1142</f>
        <v>0</v>
      </c>
      <c r="N1069" s="43">
        <f>N1070+N1078+N1088+N1095+N1103+N1111+N1119+N1126+N1134+N1150+N1158+N1142</f>
        <v>0</v>
      </c>
      <c r="O1069" s="43">
        <f t="shared" si="90"/>
        <v>0</v>
      </c>
      <c r="Q1069" s="43">
        <f t="shared" si="91"/>
        <v>1994082</v>
      </c>
      <c r="R1069" s="43">
        <f t="shared" si="91"/>
        <v>0</v>
      </c>
      <c r="S1069" s="43">
        <f t="shared" si="91"/>
        <v>1994082</v>
      </c>
    </row>
    <row r="1070" spans="2:19" x14ac:dyDescent="0.2">
      <c r="B1070" s="73">
        <f t="shared" si="89"/>
        <v>366</v>
      </c>
      <c r="C1070" s="13"/>
      <c r="D1070" s="13"/>
      <c r="E1070" s="13"/>
      <c r="F1070" s="50" t="s">
        <v>165</v>
      </c>
      <c r="G1070" s="13">
        <v>640</v>
      </c>
      <c r="H1070" s="13" t="s">
        <v>136</v>
      </c>
      <c r="I1070" s="47">
        <f>SUM(I1071:I1077)</f>
        <v>396065</v>
      </c>
      <c r="J1070" s="47">
        <f>SUM(J1071:J1077)</f>
        <v>0</v>
      </c>
      <c r="K1070" s="47">
        <f t="shared" si="88"/>
        <v>396065</v>
      </c>
      <c r="M1070" s="47"/>
      <c r="N1070" s="47"/>
      <c r="O1070" s="47">
        <f t="shared" si="90"/>
        <v>0</v>
      </c>
      <c r="Q1070" s="47">
        <f t="shared" si="91"/>
        <v>396065</v>
      </c>
      <c r="R1070" s="47">
        <f t="shared" si="91"/>
        <v>0</v>
      </c>
      <c r="S1070" s="47">
        <f t="shared" si="91"/>
        <v>396065</v>
      </c>
    </row>
    <row r="1071" spans="2:19" x14ac:dyDescent="0.2">
      <c r="B1071" s="73">
        <f t="shared" si="89"/>
        <v>367</v>
      </c>
      <c r="C1071" s="13"/>
      <c r="D1071" s="13"/>
      <c r="E1071" s="13"/>
      <c r="F1071" s="50"/>
      <c r="G1071" s="13"/>
      <c r="H1071" s="58" t="s">
        <v>387</v>
      </c>
      <c r="I1071" s="56">
        <v>11056</v>
      </c>
      <c r="J1071" s="56"/>
      <c r="K1071" s="56">
        <f t="shared" si="88"/>
        <v>11056</v>
      </c>
      <c r="M1071" s="56"/>
      <c r="N1071" s="56"/>
      <c r="O1071" s="56">
        <f t="shared" si="90"/>
        <v>0</v>
      </c>
      <c r="Q1071" s="56">
        <f t="shared" si="91"/>
        <v>11056</v>
      </c>
      <c r="R1071" s="56">
        <f t="shared" si="91"/>
        <v>0</v>
      </c>
      <c r="S1071" s="56">
        <f t="shared" si="91"/>
        <v>11056</v>
      </c>
    </row>
    <row r="1072" spans="2:19" x14ac:dyDescent="0.2">
      <c r="B1072" s="73">
        <f t="shared" si="89"/>
        <v>368</v>
      </c>
      <c r="C1072" s="13"/>
      <c r="D1072" s="13"/>
      <c r="E1072" s="13"/>
      <c r="F1072" s="50"/>
      <c r="G1072" s="13"/>
      <c r="H1072" s="58" t="s">
        <v>169</v>
      </c>
      <c r="I1072" s="56">
        <v>9852</v>
      </c>
      <c r="J1072" s="56"/>
      <c r="K1072" s="56">
        <f t="shared" si="88"/>
        <v>9852</v>
      </c>
      <c r="M1072" s="56"/>
      <c r="N1072" s="56"/>
      <c r="O1072" s="56">
        <f t="shared" si="90"/>
        <v>0</v>
      </c>
      <c r="Q1072" s="56">
        <f t="shared" si="91"/>
        <v>9852</v>
      </c>
      <c r="R1072" s="56">
        <f t="shared" si="91"/>
        <v>0</v>
      </c>
      <c r="S1072" s="56">
        <f t="shared" si="91"/>
        <v>9852</v>
      </c>
    </row>
    <row r="1073" spans="2:19" x14ac:dyDescent="0.2">
      <c r="B1073" s="73">
        <f t="shared" si="89"/>
        <v>369</v>
      </c>
      <c r="C1073" s="13"/>
      <c r="D1073" s="13"/>
      <c r="E1073" s="13"/>
      <c r="F1073" s="50"/>
      <c r="G1073" s="13"/>
      <c r="H1073" s="58" t="s">
        <v>388</v>
      </c>
      <c r="I1073" s="56">
        <v>16092</v>
      </c>
      <c r="J1073" s="56"/>
      <c r="K1073" s="56">
        <f t="shared" si="88"/>
        <v>16092</v>
      </c>
      <c r="M1073" s="56"/>
      <c r="N1073" s="56"/>
      <c r="O1073" s="56">
        <f t="shared" si="90"/>
        <v>0</v>
      </c>
      <c r="Q1073" s="56">
        <f t="shared" si="91"/>
        <v>16092</v>
      </c>
      <c r="R1073" s="56">
        <f t="shared" si="91"/>
        <v>0</v>
      </c>
      <c r="S1073" s="56">
        <f t="shared" si="91"/>
        <v>16092</v>
      </c>
    </row>
    <row r="1074" spans="2:19" x14ac:dyDescent="0.2">
      <c r="B1074" s="73">
        <f t="shared" si="89"/>
        <v>370</v>
      </c>
      <c r="C1074" s="13"/>
      <c r="D1074" s="13"/>
      <c r="E1074" s="13"/>
      <c r="F1074" s="50"/>
      <c r="G1074" s="13"/>
      <c r="H1074" s="58" t="s">
        <v>389</v>
      </c>
      <c r="I1074" s="56">
        <v>11990</v>
      </c>
      <c r="J1074" s="56"/>
      <c r="K1074" s="56">
        <f t="shared" si="88"/>
        <v>11990</v>
      </c>
      <c r="M1074" s="56"/>
      <c r="N1074" s="56"/>
      <c r="O1074" s="56">
        <f t="shared" si="90"/>
        <v>0</v>
      </c>
      <c r="Q1074" s="56">
        <f t="shared" si="91"/>
        <v>11990</v>
      </c>
      <c r="R1074" s="56">
        <f t="shared" si="91"/>
        <v>0</v>
      </c>
      <c r="S1074" s="56">
        <f t="shared" si="91"/>
        <v>11990</v>
      </c>
    </row>
    <row r="1075" spans="2:19" x14ac:dyDescent="0.2">
      <c r="B1075" s="73">
        <f t="shared" si="89"/>
        <v>371</v>
      </c>
      <c r="C1075" s="13"/>
      <c r="D1075" s="13"/>
      <c r="E1075" s="13"/>
      <c r="F1075" s="50"/>
      <c r="G1075" s="13"/>
      <c r="H1075" s="58" t="s">
        <v>390</v>
      </c>
      <c r="I1075" s="56">
        <v>150500</v>
      </c>
      <c r="J1075" s="56"/>
      <c r="K1075" s="56">
        <f t="shared" si="88"/>
        <v>150500</v>
      </c>
      <c r="M1075" s="56"/>
      <c r="N1075" s="56"/>
      <c r="O1075" s="56">
        <f t="shared" si="90"/>
        <v>0</v>
      </c>
      <c r="Q1075" s="56">
        <f t="shared" si="91"/>
        <v>150500</v>
      </c>
      <c r="R1075" s="56">
        <f t="shared" si="91"/>
        <v>0</v>
      </c>
      <c r="S1075" s="56">
        <f t="shared" si="91"/>
        <v>150500</v>
      </c>
    </row>
    <row r="1076" spans="2:19" x14ac:dyDescent="0.2">
      <c r="B1076" s="73">
        <f t="shared" si="89"/>
        <v>372</v>
      </c>
      <c r="C1076" s="13"/>
      <c r="D1076" s="13"/>
      <c r="E1076" s="13"/>
      <c r="F1076" s="50"/>
      <c r="G1076" s="13"/>
      <c r="H1076" s="58" t="s">
        <v>423</v>
      </c>
      <c r="I1076" s="56">
        <v>193291</v>
      </c>
      <c r="J1076" s="56"/>
      <c r="K1076" s="56">
        <f t="shared" si="88"/>
        <v>193291</v>
      </c>
      <c r="M1076" s="56"/>
      <c r="N1076" s="56"/>
      <c r="O1076" s="56">
        <f t="shared" si="90"/>
        <v>0</v>
      </c>
      <c r="Q1076" s="56">
        <f t="shared" si="91"/>
        <v>193291</v>
      </c>
      <c r="R1076" s="56">
        <f t="shared" si="91"/>
        <v>0</v>
      </c>
      <c r="S1076" s="56">
        <f t="shared" si="91"/>
        <v>193291</v>
      </c>
    </row>
    <row r="1077" spans="2:19" x14ac:dyDescent="0.2">
      <c r="B1077" s="73">
        <f t="shared" si="89"/>
        <v>373</v>
      </c>
      <c r="C1077" s="13"/>
      <c r="D1077" s="13"/>
      <c r="E1077" s="13"/>
      <c r="F1077" s="50"/>
      <c r="G1077" s="13"/>
      <c r="H1077" s="58" t="s">
        <v>298</v>
      </c>
      <c r="I1077" s="56">
        <v>3284</v>
      </c>
      <c r="J1077" s="56"/>
      <c r="K1077" s="56">
        <f t="shared" si="88"/>
        <v>3284</v>
      </c>
      <c r="M1077" s="56"/>
      <c r="N1077" s="56"/>
      <c r="O1077" s="56">
        <f t="shared" si="90"/>
        <v>0</v>
      </c>
      <c r="Q1077" s="56">
        <f t="shared" si="91"/>
        <v>3284</v>
      </c>
      <c r="R1077" s="56">
        <f t="shared" si="91"/>
        <v>0</v>
      </c>
      <c r="S1077" s="56">
        <f t="shared" si="91"/>
        <v>3284</v>
      </c>
    </row>
    <row r="1078" spans="2:19" ht="15" x14ac:dyDescent="0.25">
      <c r="B1078" s="73">
        <f t="shared" si="89"/>
        <v>374</v>
      </c>
      <c r="C1078" s="16"/>
      <c r="D1078" s="16"/>
      <c r="E1078" s="16">
        <v>1</v>
      </c>
      <c r="F1078" s="48"/>
      <c r="G1078" s="16"/>
      <c r="H1078" s="16" t="s">
        <v>322</v>
      </c>
      <c r="I1078" s="45">
        <f>I1079+I1080+I1081+I1087</f>
        <v>104425</v>
      </c>
      <c r="J1078" s="45">
        <f>J1079+J1080+J1081+J1087</f>
        <v>0</v>
      </c>
      <c r="K1078" s="45">
        <f t="shared" si="88"/>
        <v>104425</v>
      </c>
      <c r="M1078" s="45">
        <v>0</v>
      </c>
      <c r="N1078" s="45"/>
      <c r="O1078" s="45">
        <f t="shared" si="90"/>
        <v>0</v>
      </c>
      <c r="Q1078" s="45">
        <f t="shared" si="91"/>
        <v>104425</v>
      </c>
      <c r="R1078" s="45">
        <f t="shared" si="91"/>
        <v>0</v>
      </c>
      <c r="S1078" s="45">
        <f t="shared" si="91"/>
        <v>104425</v>
      </c>
    </row>
    <row r="1079" spans="2:19" x14ac:dyDescent="0.2">
      <c r="B1079" s="73">
        <f t="shared" si="89"/>
        <v>375</v>
      </c>
      <c r="C1079" s="13"/>
      <c r="D1079" s="13"/>
      <c r="E1079" s="13"/>
      <c r="F1079" s="50" t="s">
        <v>165</v>
      </c>
      <c r="G1079" s="13">
        <v>610</v>
      </c>
      <c r="H1079" s="13" t="s">
        <v>137</v>
      </c>
      <c r="I1079" s="47">
        <v>60321</v>
      </c>
      <c r="J1079" s="47"/>
      <c r="K1079" s="47">
        <f t="shared" si="88"/>
        <v>60321</v>
      </c>
      <c r="M1079" s="47"/>
      <c r="N1079" s="47"/>
      <c r="O1079" s="47">
        <f t="shared" si="90"/>
        <v>0</v>
      </c>
      <c r="Q1079" s="47">
        <f t="shared" si="91"/>
        <v>60321</v>
      </c>
      <c r="R1079" s="47">
        <f t="shared" si="91"/>
        <v>0</v>
      </c>
      <c r="S1079" s="47">
        <f t="shared" si="91"/>
        <v>60321</v>
      </c>
    </row>
    <row r="1080" spans="2:19" x14ac:dyDescent="0.2">
      <c r="B1080" s="73">
        <f t="shared" si="89"/>
        <v>376</v>
      </c>
      <c r="C1080" s="13"/>
      <c r="D1080" s="13"/>
      <c r="E1080" s="13"/>
      <c r="F1080" s="50" t="s">
        <v>165</v>
      </c>
      <c r="G1080" s="13">
        <v>620</v>
      </c>
      <c r="H1080" s="13" t="s">
        <v>132</v>
      </c>
      <c r="I1080" s="47">
        <v>20947</v>
      </c>
      <c r="J1080" s="47"/>
      <c r="K1080" s="47">
        <f t="shared" si="88"/>
        <v>20947</v>
      </c>
      <c r="M1080" s="47"/>
      <c r="N1080" s="47"/>
      <c r="O1080" s="47">
        <f t="shared" si="90"/>
        <v>0</v>
      </c>
      <c r="Q1080" s="47">
        <f t="shared" si="91"/>
        <v>20947</v>
      </c>
      <c r="R1080" s="47">
        <f t="shared" si="91"/>
        <v>0</v>
      </c>
      <c r="S1080" s="47">
        <f t="shared" si="91"/>
        <v>20947</v>
      </c>
    </row>
    <row r="1081" spans="2:19" x14ac:dyDescent="0.2">
      <c r="B1081" s="73">
        <f t="shared" si="89"/>
        <v>377</v>
      </c>
      <c r="C1081" s="13"/>
      <c r="D1081" s="13"/>
      <c r="E1081" s="13"/>
      <c r="F1081" s="50" t="s">
        <v>165</v>
      </c>
      <c r="G1081" s="13">
        <v>630</v>
      </c>
      <c r="H1081" s="13" t="s">
        <v>129</v>
      </c>
      <c r="I1081" s="47">
        <f>I1086+I1085+I1084+I1083+I1082</f>
        <v>22757</v>
      </c>
      <c r="J1081" s="47">
        <f>J1086+J1085+J1084+J1083+J1082</f>
        <v>0</v>
      </c>
      <c r="K1081" s="47">
        <f t="shared" si="88"/>
        <v>22757</v>
      </c>
      <c r="M1081" s="47">
        <f>M1086+M1085+M1084+M1083+M1082</f>
        <v>0</v>
      </c>
      <c r="N1081" s="47">
        <f>N1086+N1085+N1084+N1083+N1082</f>
        <v>0</v>
      </c>
      <c r="O1081" s="47">
        <f t="shared" si="90"/>
        <v>0</v>
      </c>
      <c r="Q1081" s="47">
        <f t="shared" si="91"/>
        <v>22757</v>
      </c>
      <c r="R1081" s="47">
        <f t="shared" si="91"/>
        <v>0</v>
      </c>
      <c r="S1081" s="47">
        <f t="shared" si="91"/>
        <v>22757</v>
      </c>
    </row>
    <row r="1082" spans="2:19" x14ac:dyDescent="0.2">
      <c r="B1082" s="73">
        <f t="shared" si="89"/>
        <v>378</v>
      </c>
      <c r="C1082" s="4"/>
      <c r="D1082" s="4"/>
      <c r="E1082" s="4"/>
      <c r="F1082" s="51" t="s">
        <v>165</v>
      </c>
      <c r="G1082" s="4">
        <v>631</v>
      </c>
      <c r="H1082" s="4" t="s">
        <v>135</v>
      </c>
      <c r="I1082" s="24">
        <v>500</v>
      </c>
      <c r="J1082" s="24"/>
      <c r="K1082" s="24">
        <f t="shared" si="88"/>
        <v>500</v>
      </c>
      <c r="M1082" s="24"/>
      <c r="N1082" s="24"/>
      <c r="O1082" s="24">
        <f t="shared" si="90"/>
        <v>0</v>
      </c>
      <c r="Q1082" s="24">
        <f t="shared" si="91"/>
        <v>500</v>
      </c>
      <c r="R1082" s="24">
        <f t="shared" si="91"/>
        <v>0</v>
      </c>
      <c r="S1082" s="24">
        <f t="shared" si="91"/>
        <v>500</v>
      </c>
    </row>
    <row r="1083" spans="2:19" x14ac:dyDescent="0.2">
      <c r="B1083" s="73">
        <f t="shared" si="89"/>
        <v>379</v>
      </c>
      <c r="C1083" s="4"/>
      <c r="D1083" s="4"/>
      <c r="E1083" s="4"/>
      <c r="F1083" s="51" t="s">
        <v>165</v>
      </c>
      <c r="G1083" s="4">
        <v>632</v>
      </c>
      <c r="H1083" s="4" t="s">
        <v>140</v>
      </c>
      <c r="I1083" s="24">
        <v>6300</v>
      </c>
      <c r="J1083" s="24"/>
      <c r="K1083" s="24">
        <f t="shared" si="88"/>
        <v>6300</v>
      </c>
      <c r="M1083" s="24"/>
      <c r="N1083" s="24"/>
      <c r="O1083" s="24">
        <f t="shared" si="90"/>
        <v>0</v>
      </c>
      <c r="Q1083" s="24">
        <f t="shared" si="91"/>
        <v>6300</v>
      </c>
      <c r="R1083" s="24">
        <f t="shared" si="91"/>
        <v>0</v>
      </c>
      <c r="S1083" s="24">
        <f t="shared" si="91"/>
        <v>6300</v>
      </c>
    </row>
    <row r="1084" spans="2:19" x14ac:dyDescent="0.2">
      <c r="B1084" s="73">
        <f t="shared" si="89"/>
        <v>380</v>
      </c>
      <c r="C1084" s="4"/>
      <c r="D1084" s="4"/>
      <c r="E1084" s="4"/>
      <c r="F1084" s="51" t="s">
        <v>165</v>
      </c>
      <c r="G1084" s="4">
        <v>633</v>
      </c>
      <c r="H1084" s="4" t="s">
        <v>133</v>
      </c>
      <c r="I1084" s="24">
        <v>5243</v>
      </c>
      <c r="J1084" s="24"/>
      <c r="K1084" s="24">
        <f t="shared" si="88"/>
        <v>5243</v>
      </c>
      <c r="M1084" s="24"/>
      <c r="N1084" s="24"/>
      <c r="O1084" s="24">
        <f t="shared" si="90"/>
        <v>0</v>
      </c>
      <c r="Q1084" s="24">
        <f t="shared" si="91"/>
        <v>5243</v>
      </c>
      <c r="R1084" s="24">
        <f t="shared" si="91"/>
        <v>0</v>
      </c>
      <c r="S1084" s="24">
        <f t="shared" si="91"/>
        <v>5243</v>
      </c>
    </row>
    <row r="1085" spans="2:19" x14ac:dyDescent="0.2">
      <c r="B1085" s="73">
        <f t="shared" si="89"/>
        <v>381</v>
      </c>
      <c r="C1085" s="4"/>
      <c r="D1085" s="4"/>
      <c r="E1085" s="4"/>
      <c r="F1085" s="51" t="s">
        <v>165</v>
      </c>
      <c r="G1085" s="4">
        <v>635</v>
      </c>
      <c r="H1085" s="4" t="s">
        <v>139</v>
      </c>
      <c r="I1085" s="24">
        <v>435</v>
      </c>
      <c r="J1085" s="24"/>
      <c r="K1085" s="24">
        <f t="shared" si="88"/>
        <v>435</v>
      </c>
      <c r="M1085" s="24"/>
      <c r="N1085" s="24"/>
      <c r="O1085" s="24">
        <f t="shared" si="90"/>
        <v>0</v>
      </c>
      <c r="Q1085" s="24">
        <f t="shared" si="91"/>
        <v>435</v>
      </c>
      <c r="R1085" s="24">
        <f t="shared" si="91"/>
        <v>0</v>
      </c>
      <c r="S1085" s="24">
        <f t="shared" si="91"/>
        <v>435</v>
      </c>
    </row>
    <row r="1086" spans="2:19" x14ac:dyDescent="0.2">
      <c r="B1086" s="73">
        <f t="shared" si="89"/>
        <v>382</v>
      </c>
      <c r="C1086" s="4"/>
      <c r="D1086" s="4"/>
      <c r="E1086" s="4"/>
      <c r="F1086" s="51" t="s">
        <v>165</v>
      </c>
      <c r="G1086" s="4">
        <v>637</v>
      </c>
      <c r="H1086" s="4" t="s">
        <v>130</v>
      </c>
      <c r="I1086" s="24">
        <v>10279</v>
      </c>
      <c r="J1086" s="24"/>
      <c r="K1086" s="24">
        <f t="shared" si="88"/>
        <v>10279</v>
      </c>
      <c r="M1086" s="24"/>
      <c r="N1086" s="24"/>
      <c r="O1086" s="24">
        <f t="shared" si="90"/>
        <v>0</v>
      </c>
      <c r="Q1086" s="24">
        <f t="shared" si="91"/>
        <v>10279</v>
      </c>
      <c r="R1086" s="24">
        <f t="shared" si="91"/>
        <v>0</v>
      </c>
      <c r="S1086" s="24">
        <f t="shared" si="91"/>
        <v>10279</v>
      </c>
    </row>
    <row r="1087" spans="2:19" x14ac:dyDescent="0.2">
      <c r="B1087" s="73">
        <f t="shared" si="89"/>
        <v>383</v>
      </c>
      <c r="C1087" s="13"/>
      <c r="D1087" s="13"/>
      <c r="E1087" s="13"/>
      <c r="F1087" s="50" t="s">
        <v>165</v>
      </c>
      <c r="G1087" s="13">
        <v>640</v>
      </c>
      <c r="H1087" s="13" t="s">
        <v>136</v>
      </c>
      <c r="I1087" s="47">
        <v>400</v>
      </c>
      <c r="J1087" s="47"/>
      <c r="K1087" s="47">
        <f t="shared" si="88"/>
        <v>400</v>
      </c>
      <c r="M1087" s="47"/>
      <c r="N1087" s="47"/>
      <c r="O1087" s="47">
        <f t="shared" si="90"/>
        <v>0</v>
      </c>
      <c r="Q1087" s="47">
        <f t="shared" si="91"/>
        <v>400</v>
      </c>
      <c r="R1087" s="47">
        <f t="shared" si="91"/>
        <v>0</v>
      </c>
      <c r="S1087" s="47">
        <f t="shared" si="91"/>
        <v>400</v>
      </c>
    </row>
    <row r="1088" spans="2:19" ht="15" x14ac:dyDescent="0.25">
      <c r="B1088" s="73">
        <f t="shared" si="89"/>
        <v>384</v>
      </c>
      <c r="C1088" s="16"/>
      <c r="D1088" s="16"/>
      <c r="E1088" s="16">
        <v>4</v>
      </c>
      <c r="F1088" s="48"/>
      <c r="G1088" s="16"/>
      <c r="H1088" s="16" t="s">
        <v>86</v>
      </c>
      <c r="I1088" s="45">
        <f>I1089+I1090+I1091</f>
        <v>12963</v>
      </c>
      <c r="J1088" s="45">
        <f>J1089+J1090+J1091</f>
        <v>0</v>
      </c>
      <c r="K1088" s="45">
        <f t="shared" si="88"/>
        <v>12963</v>
      </c>
      <c r="M1088" s="45">
        <f>M1089+M1090+M1091</f>
        <v>0</v>
      </c>
      <c r="N1088" s="45">
        <f>N1089+N1090+N1091</f>
        <v>0</v>
      </c>
      <c r="O1088" s="45">
        <f t="shared" si="90"/>
        <v>0</v>
      </c>
      <c r="Q1088" s="45">
        <f t="shared" si="91"/>
        <v>12963</v>
      </c>
      <c r="R1088" s="45">
        <f t="shared" si="91"/>
        <v>0</v>
      </c>
      <c r="S1088" s="45">
        <f t="shared" si="91"/>
        <v>12963</v>
      </c>
    </row>
    <row r="1089" spans="2:19" x14ac:dyDescent="0.2">
      <c r="B1089" s="73">
        <f t="shared" si="89"/>
        <v>385</v>
      </c>
      <c r="C1089" s="13"/>
      <c r="D1089" s="13"/>
      <c r="E1089" s="13"/>
      <c r="F1089" s="50" t="s">
        <v>165</v>
      </c>
      <c r="G1089" s="13">
        <v>610</v>
      </c>
      <c r="H1089" s="13" t="s">
        <v>137</v>
      </c>
      <c r="I1089" s="47">
        <v>8671</v>
      </c>
      <c r="J1089" s="47"/>
      <c r="K1089" s="47">
        <f t="shared" ref="K1089:K1152" si="92">I1089+J1089</f>
        <v>8671</v>
      </c>
      <c r="M1089" s="47"/>
      <c r="N1089" s="47"/>
      <c r="O1089" s="47">
        <f t="shared" si="90"/>
        <v>0</v>
      </c>
      <c r="Q1089" s="47">
        <f t="shared" si="91"/>
        <v>8671</v>
      </c>
      <c r="R1089" s="47">
        <f t="shared" si="91"/>
        <v>0</v>
      </c>
      <c r="S1089" s="47">
        <f t="shared" si="91"/>
        <v>8671</v>
      </c>
    </row>
    <row r="1090" spans="2:19" x14ac:dyDescent="0.2">
      <c r="B1090" s="73">
        <f t="shared" ref="B1090:B1153" si="93">B1089+1</f>
        <v>386</v>
      </c>
      <c r="C1090" s="13"/>
      <c r="D1090" s="13"/>
      <c r="E1090" s="13"/>
      <c r="F1090" s="50" t="s">
        <v>165</v>
      </c>
      <c r="G1090" s="13">
        <v>620</v>
      </c>
      <c r="H1090" s="13" t="s">
        <v>132</v>
      </c>
      <c r="I1090" s="47">
        <v>3222</v>
      </c>
      <c r="J1090" s="47"/>
      <c r="K1090" s="47">
        <f t="shared" si="92"/>
        <v>3222</v>
      </c>
      <c r="M1090" s="47"/>
      <c r="N1090" s="47"/>
      <c r="O1090" s="47">
        <f t="shared" si="90"/>
        <v>0</v>
      </c>
      <c r="Q1090" s="47">
        <f t="shared" si="91"/>
        <v>3222</v>
      </c>
      <c r="R1090" s="47">
        <f t="shared" si="91"/>
        <v>0</v>
      </c>
      <c r="S1090" s="47">
        <f t="shared" si="91"/>
        <v>3222</v>
      </c>
    </row>
    <row r="1091" spans="2:19" x14ac:dyDescent="0.2">
      <c r="B1091" s="73">
        <f t="shared" si="93"/>
        <v>387</v>
      </c>
      <c r="C1091" s="13"/>
      <c r="D1091" s="13"/>
      <c r="E1091" s="13"/>
      <c r="F1091" s="50" t="s">
        <v>165</v>
      </c>
      <c r="G1091" s="13">
        <v>630</v>
      </c>
      <c r="H1091" s="13" t="s">
        <v>129</v>
      </c>
      <c r="I1091" s="47">
        <f>I1094+I1093+I1092</f>
        <v>1070</v>
      </c>
      <c r="J1091" s="47">
        <f>J1094+J1093+J1092</f>
        <v>0</v>
      </c>
      <c r="K1091" s="47">
        <f t="shared" si="92"/>
        <v>1070</v>
      </c>
      <c r="M1091" s="47">
        <f>M1094+M1093+M1092</f>
        <v>0</v>
      </c>
      <c r="N1091" s="47">
        <f>N1094+N1093+N1092</f>
        <v>0</v>
      </c>
      <c r="O1091" s="47">
        <f t="shared" si="90"/>
        <v>0</v>
      </c>
      <c r="Q1091" s="47">
        <f t="shared" si="91"/>
        <v>1070</v>
      </c>
      <c r="R1091" s="47">
        <f t="shared" si="91"/>
        <v>0</v>
      </c>
      <c r="S1091" s="47">
        <f t="shared" si="91"/>
        <v>1070</v>
      </c>
    </row>
    <row r="1092" spans="2:19" x14ac:dyDescent="0.2">
      <c r="B1092" s="73">
        <f t="shared" si="93"/>
        <v>388</v>
      </c>
      <c r="C1092" s="4"/>
      <c r="D1092" s="4"/>
      <c r="E1092" s="4"/>
      <c r="F1092" s="51" t="s">
        <v>165</v>
      </c>
      <c r="G1092" s="4">
        <v>632</v>
      </c>
      <c r="H1092" s="4" t="s">
        <v>140</v>
      </c>
      <c r="I1092" s="24">
        <v>550</v>
      </c>
      <c r="J1092" s="24"/>
      <c r="K1092" s="24">
        <f t="shared" si="92"/>
        <v>550</v>
      </c>
      <c r="M1092" s="24"/>
      <c r="N1092" s="24"/>
      <c r="O1092" s="24">
        <f t="shared" si="90"/>
        <v>0</v>
      </c>
      <c r="Q1092" s="24">
        <f t="shared" si="91"/>
        <v>550</v>
      </c>
      <c r="R1092" s="24">
        <f t="shared" si="91"/>
        <v>0</v>
      </c>
      <c r="S1092" s="24">
        <f t="shared" si="91"/>
        <v>550</v>
      </c>
    </row>
    <row r="1093" spans="2:19" x14ac:dyDescent="0.2">
      <c r="B1093" s="73">
        <f t="shared" si="93"/>
        <v>389</v>
      </c>
      <c r="C1093" s="4"/>
      <c r="D1093" s="4"/>
      <c r="E1093" s="4"/>
      <c r="F1093" s="51" t="s">
        <v>165</v>
      </c>
      <c r="G1093" s="4">
        <v>633</v>
      </c>
      <c r="H1093" s="4" t="s">
        <v>133</v>
      </c>
      <c r="I1093" s="24">
        <v>400</v>
      </c>
      <c r="J1093" s="24"/>
      <c r="K1093" s="24">
        <f t="shared" si="92"/>
        <v>400</v>
      </c>
      <c r="M1093" s="24"/>
      <c r="N1093" s="24"/>
      <c r="O1093" s="24">
        <f t="shared" ref="O1093:O1156" si="94">M1093+N1093</f>
        <v>0</v>
      </c>
      <c r="Q1093" s="24">
        <f t="shared" si="91"/>
        <v>400</v>
      </c>
      <c r="R1093" s="24">
        <f t="shared" si="91"/>
        <v>0</v>
      </c>
      <c r="S1093" s="24">
        <f t="shared" si="91"/>
        <v>400</v>
      </c>
    </row>
    <row r="1094" spans="2:19" x14ac:dyDescent="0.2">
      <c r="B1094" s="73">
        <f t="shared" si="93"/>
        <v>390</v>
      </c>
      <c r="C1094" s="4"/>
      <c r="D1094" s="4"/>
      <c r="E1094" s="4"/>
      <c r="F1094" s="51" t="s">
        <v>165</v>
      </c>
      <c r="G1094" s="4">
        <v>637</v>
      </c>
      <c r="H1094" s="4" t="s">
        <v>130</v>
      </c>
      <c r="I1094" s="24">
        <v>120</v>
      </c>
      <c r="J1094" s="24"/>
      <c r="K1094" s="24">
        <f t="shared" si="92"/>
        <v>120</v>
      </c>
      <c r="M1094" s="24"/>
      <c r="N1094" s="24"/>
      <c r="O1094" s="24">
        <f t="shared" si="94"/>
        <v>0</v>
      </c>
      <c r="Q1094" s="24">
        <f t="shared" si="91"/>
        <v>120</v>
      </c>
      <c r="R1094" s="24">
        <f t="shared" si="91"/>
        <v>0</v>
      </c>
      <c r="S1094" s="24">
        <f t="shared" si="91"/>
        <v>120</v>
      </c>
    </row>
    <row r="1095" spans="2:19" ht="15" x14ac:dyDescent="0.25">
      <c r="B1095" s="73">
        <f t="shared" si="93"/>
        <v>391</v>
      </c>
      <c r="C1095" s="16"/>
      <c r="D1095" s="16"/>
      <c r="E1095" s="16">
        <v>6</v>
      </c>
      <c r="F1095" s="48"/>
      <c r="G1095" s="16"/>
      <c r="H1095" s="16" t="s">
        <v>83</v>
      </c>
      <c r="I1095" s="45">
        <f>I1096+I1097+I1098+I1102</f>
        <v>79322</v>
      </c>
      <c r="J1095" s="45">
        <f>J1096+J1097+J1098+J1102</f>
        <v>0</v>
      </c>
      <c r="K1095" s="45">
        <f t="shared" si="92"/>
        <v>79322</v>
      </c>
      <c r="M1095" s="45">
        <f>M1096+M1097+M1098+M1102</f>
        <v>0</v>
      </c>
      <c r="N1095" s="45">
        <f>N1096+N1097+N1098+N1102</f>
        <v>0</v>
      </c>
      <c r="O1095" s="45">
        <f t="shared" si="94"/>
        <v>0</v>
      </c>
      <c r="Q1095" s="45">
        <f t="shared" si="91"/>
        <v>79322</v>
      </c>
      <c r="R1095" s="45">
        <f t="shared" si="91"/>
        <v>0</v>
      </c>
      <c r="S1095" s="45">
        <f t="shared" si="91"/>
        <v>79322</v>
      </c>
    </row>
    <row r="1096" spans="2:19" x14ac:dyDescent="0.2">
      <c r="B1096" s="73">
        <f t="shared" si="93"/>
        <v>392</v>
      </c>
      <c r="C1096" s="13"/>
      <c r="D1096" s="13"/>
      <c r="E1096" s="13"/>
      <c r="F1096" s="50" t="s">
        <v>165</v>
      </c>
      <c r="G1096" s="13">
        <v>610</v>
      </c>
      <c r="H1096" s="13" t="s">
        <v>137</v>
      </c>
      <c r="I1096" s="47">
        <v>51446</v>
      </c>
      <c r="J1096" s="47"/>
      <c r="K1096" s="47">
        <f t="shared" si="92"/>
        <v>51446</v>
      </c>
      <c r="M1096" s="47"/>
      <c r="N1096" s="47"/>
      <c r="O1096" s="47">
        <f t="shared" si="94"/>
        <v>0</v>
      </c>
      <c r="Q1096" s="47">
        <f t="shared" si="91"/>
        <v>51446</v>
      </c>
      <c r="R1096" s="47">
        <f t="shared" si="91"/>
        <v>0</v>
      </c>
      <c r="S1096" s="47">
        <f t="shared" si="91"/>
        <v>51446</v>
      </c>
    </row>
    <row r="1097" spans="2:19" x14ac:dyDescent="0.2">
      <c r="B1097" s="73">
        <f t="shared" si="93"/>
        <v>393</v>
      </c>
      <c r="C1097" s="13"/>
      <c r="D1097" s="13"/>
      <c r="E1097" s="13"/>
      <c r="F1097" s="50" t="s">
        <v>165</v>
      </c>
      <c r="G1097" s="13">
        <v>620</v>
      </c>
      <c r="H1097" s="13" t="s">
        <v>132</v>
      </c>
      <c r="I1097" s="47">
        <v>19089</v>
      </c>
      <c r="J1097" s="47"/>
      <c r="K1097" s="47">
        <f t="shared" si="92"/>
        <v>19089</v>
      </c>
      <c r="M1097" s="47"/>
      <c r="N1097" s="47"/>
      <c r="O1097" s="47">
        <f t="shared" si="94"/>
        <v>0</v>
      </c>
      <c r="Q1097" s="47">
        <f t="shared" si="91"/>
        <v>19089</v>
      </c>
      <c r="R1097" s="47">
        <f t="shared" si="91"/>
        <v>0</v>
      </c>
      <c r="S1097" s="47">
        <f t="shared" si="91"/>
        <v>19089</v>
      </c>
    </row>
    <row r="1098" spans="2:19" x14ac:dyDescent="0.2">
      <c r="B1098" s="73">
        <f t="shared" si="93"/>
        <v>394</v>
      </c>
      <c r="C1098" s="13"/>
      <c r="D1098" s="13"/>
      <c r="E1098" s="13"/>
      <c r="F1098" s="50" t="s">
        <v>165</v>
      </c>
      <c r="G1098" s="13">
        <v>630</v>
      </c>
      <c r="H1098" s="13" t="s">
        <v>129</v>
      </c>
      <c r="I1098" s="47">
        <f>I1101+I1100+I1099</f>
        <v>8466</v>
      </c>
      <c r="J1098" s="47">
        <f>J1101+J1100+J1099</f>
        <v>0</v>
      </c>
      <c r="K1098" s="47">
        <f t="shared" si="92"/>
        <v>8466</v>
      </c>
      <c r="M1098" s="47">
        <f>M1101+M1100+M1099</f>
        <v>0</v>
      </c>
      <c r="N1098" s="47">
        <f>N1101+N1100+N1099</f>
        <v>0</v>
      </c>
      <c r="O1098" s="47">
        <f t="shared" si="94"/>
        <v>0</v>
      </c>
      <c r="Q1098" s="47">
        <f t="shared" si="91"/>
        <v>8466</v>
      </c>
      <c r="R1098" s="47">
        <f t="shared" si="91"/>
        <v>0</v>
      </c>
      <c r="S1098" s="47">
        <f t="shared" si="91"/>
        <v>8466</v>
      </c>
    </row>
    <row r="1099" spans="2:19" x14ac:dyDescent="0.2">
      <c r="B1099" s="73">
        <f t="shared" si="93"/>
        <v>395</v>
      </c>
      <c r="C1099" s="4"/>
      <c r="D1099" s="4"/>
      <c r="E1099" s="4"/>
      <c r="F1099" s="51" t="s">
        <v>165</v>
      </c>
      <c r="G1099" s="4">
        <v>632</v>
      </c>
      <c r="H1099" s="4" t="s">
        <v>140</v>
      </c>
      <c r="I1099" s="24">
        <v>6324</v>
      </c>
      <c r="J1099" s="24"/>
      <c r="K1099" s="24">
        <f t="shared" si="92"/>
        <v>6324</v>
      </c>
      <c r="M1099" s="24"/>
      <c r="N1099" s="24"/>
      <c r="O1099" s="24">
        <f t="shared" si="94"/>
        <v>0</v>
      </c>
      <c r="Q1099" s="24">
        <f t="shared" si="91"/>
        <v>6324</v>
      </c>
      <c r="R1099" s="24">
        <f t="shared" si="91"/>
        <v>0</v>
      </c>
      <c r="S1099" s="24">
        <f t="shared" si="91"/>
        <v>6324</v>
      </c>
    </row>
    <row r="1100" spans="2:19" x14ac:dyDescent="0.2">
      <c r="B1100" s="73">
        <f t="shared" si="93"/>
        <v>396</v>
      </c>
      <c r="C1100" s="4"/>
      <c r="D1100" s="4"/>
      <c r="E1100" s="4"/>
      <c r="F1100" s="51" t="s">
        <v>165</v>
      </c>
      <c r="G1100" s="4">
        <v>633</v>
      </c>
      <c r="H1100" s="4" t="s">
        <v>133</v>
      </c>
      <c r="I1100" s="24">
        <v>969</v>
      </c>
      <c r="J1100" s="24"/>
      <c r="K1100" s="24">
        <f t="shared" si="92"/>
        <v>969</v>
      </c>
      <c r="M1100" s="24"/>
      <c r="N1100" s="24"/>
      <c r="O1100" s="24">
        <f t="shared" si="94"/>
        <v>0</v>
      </c>
      <c r="Q1100" s="24">
        <f t="shared" si="91"/>
        <v>969</v>
      </c>
      <c r="R1100" s="24">
        <f t="shared" si="91"/>
        <v>0</v>
      </c>
      <c r="S1100" s="24">
        <f t="shared" si="91"/>
        <v>969</v>
      </c>
    </row>
    <row r="1101" spans="2:19" x14ac:dyDescent="0.2">
      <c r="B1101" s="73">
        <f t="shared" si="93"/>
        <v>397</v>
      </c>
      <c r="C1101" s="4"/>
      <c r="D1101" s="4"/>
      <c r="E1101" s="4"/>
      <c r="F1101" s="51" t="s">
        <v>165</v>
      </c>
      <c r="G1101" s="4">
        <v>637</v>
      </c>
      <c r="H1101" s="4" t="s">
        <v>130</v>
      </c>
      <c r="I1101" s="24">
        <v>1173</v>
      </c>
      <c r="J1101" s="24"/>
      <c r="K1101" s="24">
        <f t="shared" si="92"/>
        <v>1173</v>
      </c>
      <c r="M1101" s="24"/>
      <c r="N1101" s="24"/>
      <c r="O1101" s="24">
        <f t="shared" si="94"/>
        <v>0</v>
      </c>
      <c r="Q1101" s="24">
        <f t="shared" si="91"/>
        <v>1173</v>
      </c>
      <c r="R1101" s="24">
        <f t="shared" si="91"/>
        <v>0</v>
      </c>
      <c r="S1101" s="24">
        <f t="shared" si="91"/>
        <v>1173</v>
      </c>
    </row>
    <row r="1102" spans="2:19" x14ac:dyDescent="0.2">
      <c r="B1102" s="73">
        <f t="shared" si="93"/>
        <v>398</v>
      </c>
      <c r="C1102" s="13"/>
      <c r="D1102" s="13"/>
      <c r="E1102" s="13"/>
      <c r="F1102" s="50" t="s">
        <v>165</v>
      </c>
      <c r="G1102" s="13">
        <v>640</v>
      </c>
      <c r="H1102" s="13" t="s">
        <v>136</v>
      </c>
      <c r="I1102" s="47">
        <v>321</v>
      </c>
      <c r="J1102" s="47"/>
      <c r="K1102" s="47">
        <f t="shared" si="92"/>
        <v>321</v>
      </c>
      <c r="M1102" s="47"/>
      <c r="N1102" s="47"/>
      <c r="O1102" s="47">
        <f t="shared" si="94"/>
        <v>0</v>
      </c>
      <c r="Q1102" s="47">
        <f t="shared" si="91"/>
        <v>321</v>
      </c>
      <c r="R1102" s="47">
        <f t="shared" si="91"/>
        <v>0</v>
      </c>
      <c r="S1102" s="47">
        <f t="shared" si="91"/>
        <v>321</v>
      </c>
    </row>
    <row r="1103" spans="2:19" ht="15" x14ac:dyDescent="0.25">
      <c r="B1103" s="73">
        <f t="shared" si="93"/>
        <v>399</v>
      </c>
      <c r="C1103" s="16"/>
      <c r="D1103" s="16"/>
      <c r="E1103" s="16">
        <v>7</v>
      </c>
      <c r="F1103" s="48"/>
      <c r="G1103" s="16"/>
      <c r="H1103" s="16" t="s">
        <v>325</v>
      </c>
      <c r="I1103" s="45">
        <f>I1104+I1105+I1106+I1110</f>
        <v>100965</v>
      </c>
      <c r="J1103" s="45">
        <f>J1104+J1105+J1106+J1110</f>
        <v>0</v>
      </c>
      <c r="K1103" s="45">
        <f t="shared" si="92"/>
        <v>100965</v>
      </c>
      <c r="M1103" s="45">
        <f>M1104+M1105+M1106+M1110</f>
        <v>0</v>
      </c>
      <c r="N1103" s="45">
        <f>N1104+N1105+N1106+N1110</f>
        <v>0</v>
      </c>
      <c r="O1103" s="45">
        <f t="shared" si="94"/>
        <v>0</v>
      </c>
      <c r="Q1103" s="45">
        <f t="shared" si="91"/>
        <v>100965</v>
      </c>
      <c r="R1103" s="45">
        <f t="shared" si="91"/>
        <v>0</v>
      </c>
      <c r="S1103" s="45">
        <f t="shared" si="91"/>
        <v>100965</v>
      </c>
    </row>
    <row r="1104" spans="2:19" x14ac:dyDescent="0.2">
      <c r="B1104" s="73">
        <f t="shared" si="93"/>
        <v>400</v>
      </c>
      <c r="C1104" s="13"/>
      <c r="D1104" s="13"/>
      <c r="E1104" s="13"/>
      <c r="F1104" s="50" t="s">
        <v>165</v>
      </c>
      <c r="G1104" s="13">
        <v>610</v>
      </c>
      <c r="H1104" s="13" t="s">
        <v>137</v>
      </c>
      <c r="I1104" s="47">
        <v>68905</v>
      </c>
      <c r="J1104" s="47"/>
      <c r="K1104" s="47">
        <f t="shared" si="92"/>
        <v>68905</v>
      </c>
      <c r="M1104" s="47"/>
      <c r="N1104" s="47"/>
      <c r="O1104" s="47">
        <f t="shared" si="94"/>
        <v>0</v>
      </c>
      <c r="Q1104" s="47">
        <f t="shared" si="91"/>
        <v>68905</v>
      </c>
      <c r="R1104" s="47">
        <f t="shared" si="91"/>
        <v>0</v>
      </c>
      <c r="S1104" s="47">
        <f t="shared" si="91"/>
        <v>68905</v>
      </c>
    </row>
    <row r="1105" spans="2:19" x14ac:dyDescent="0.2">
      <c r="B1105" s="73">
        <f t="shared" si="93"/>
        <v>401</v>
      </c>
      <c r="C1105" s="13"/>
      <c r="D1105" s="13"/>
      <c r="E1105" s="13"/>
      <c r="F1105" s="50" t="s">
        <v>165</v>
      </c>
      <c r="G1105" s="13">
        <v>620</v>
      </c>
      <c r="H1105" s="13" t="s">
        <v>132</v>
      </c>
      <c r="I1105" s="47">
        <v>24250</v>
      </c>
      <c r="J1105" s="47"/>
      <c r="K1105" s="47">
        <f t="shared" si="92"/>
        <v>24250</v>
      </c>
      <c r="M1105" s="47"/>
      <c r="N1105" s="47"/>
      <c r="O1105" s="47">
        <f t="shared" si="94"/>
        <v>0</v>
      </c>
      <c r="Q1105" s="47">
        <f t="shared" si="91"/>
        <v>24250</v>
      </c>
      <c r="R1105" s="47">
        <f t="shared" si="91"/>
        <v>0</v>
      </c>
      <c r="S1105" s="47">
        <f t="shared" si="91"/>
        <v>24250</v>
      </c>
    </row>
    <row r="1106" spans="2:19" x14ac:dyDescent="0.2">
      <c r="B1106" s="73">
        <f t="shared" si="93"/>
        <v>402</v>
      </c>
      <c r="C1106" s="13"/>
      <c r="D1106" s="13"/>
      <c r="E1106" s="13"/>
      <c r="F1106" s="50" t="s">
        <v>165</v>
      </c>
      <c r="G1106" s="13">
        <v>630</v>
      </c>
      <c r="H1106" s="13" t="s">
        <v>129</v>
      </c>
      <c r="I1106" s="47">
        <f>I1109+I1108+I1107</f>
        <v>5540</v>
      </c>
      <c r="J1106" s="47">
        <f>J1109+J1108+J1107</f>
        <v>0</v>
      </c>
      <c r="K1106" s="47">
        <f t="shared" si="92"/>
        <v>5540</v>
      </c>
      <c r="M1106" s="47">
        <f>M1109+M1108+M1107</f>
        <v>0</v>
      </c>
      <c r="N1106" s="47">
        <f>N1109+N1108+N1107</f>
        <v>0</v>
      </c>
      <c r="O1106" s="47">
        <f t="shared" si="94"/>
        <v>0</v>
      </c>
      <c r="Q1106" s="47">
        <f t="shared" si="91"/>
        <v>5540</v>
      </c>
      <c r="R1106" s="47">
        <f t="shared" si="91"/>
        <v>0</v>
      </c>
      <c r="S1106" s="47">
        <f t="shared" si="91"/>
        <v>5540</v>
      </c>
    </row>
    <row r="1107" spans="2:19" x14ac:dyDescent="0.2">
      <c r="B1107" s="73">
        <f t="shared" si="93"/>
        <v>403</v>
      </c>
      <c r="C1107" s="4"/>
      <c r="D1107" s="4"/>
      <c r="E1107" s="4"/>
      <c r="F1107" s="51" t="s">
        <v>165</v>
      </c>
      <c r="G1107" s="4">
        <v>632</v>
      </c>
      <c r="H1107" s="4" t="s">
        <v>140</v>
      </c>
      <c r="I1107" s="24">
        <v>1000</v>
      </c>
      <c r="J1107" s="24"/>
      <c r="K1107" s="24">
        <f t="shared" si="92"/>
        <v>1000</v>
      </c>
      <c r="M1107" s="24"/>
      <c r="N1107" s="24"/>
      <c r="O1107" s="24">
        <f t="shared" si="94"/>
        <v>0</v>
      </c>
      <c r="Q1107" s="24">
        <f t="shared" si="91"/>
        <v>1000</v>
      </c>
      <c r="R1107" s="24">
        <f t="shared" si="91"/>
        <v>0</v>
      </c>
      <c r="S1107" s="24">
        <f t="shared" si="91"/>
        <v>1000</v>
      </c>
    </row>
    <row r="1108" spans="2:19" x14ac:dyDescent="0.2">
      <c r="B1108" s="73">
        <f t="shared" si="93"/>
        <v>404</v>
      </c>
      <c r="C1108" s="4"/>
      <c r="D1108" s="4"/>
      <c r="E1108" s="4"/>
      <c r="F1108" s="51" t="s">
        <v>165</v>
      </c>
      <c r="G1108" s="4">
        <v>633</v>
      </c>
      <c r="H1108" s="4" t="s">
        <v>133</v>
      </c>
      <c r="I1108" s="24">
        <v>2040</v>
      </c>
      <c r="J1108" s="24"/>
      <c r="K1108" s="24">
        <f t="shared" si="92"/>
        <v>2040</v>
      </c>
      <c r="M1108" s="24"/>
      <c r="N1108" s="24"/>
      <c r="O1108" s="24">
        <f t="shared" si="94"/>
        <v>0</v>
      </c>
      <c r="Q1108" s="24">
        <f t="shared" si="91"/>
        <v>2040</v>
      </c>
      <c r="R1108" s="24">
        <f t="shared" si="91"/>
        <v>0</v>
      </c>
      <c r="S1108" s="24">
        <f t="shared" si="91"/>
        <v>2040</v>
      </c>
    </row>
    <row r="1109" spans="2:19" x14ac:dyDescent="0.2">
      <c r="B1109" s="73">
        <f t="shared" si="93"/>
        <v>405</v>
      </c>
      <c r="C1109" s="4"/>
      <c r="D1109" s="4"/>
      <c r="E1109" s="4"/>
      <c r="F1109" s="51" t="s">
        <v>165</v>
      </c>
      <c r="G1109" s="4">
        <v>637</v>
      </c>
      <c r="H1109" s="4" t="s">
        <v>130</v>
      </c>
      <c r="I1109" s="24">
        <v>2500</v>
      </c>
      <c r="J1109" s="24"/>
      <c r="K1109" s="24">
        <f t="shared" si="92"/>
        <v>2500</v>
      </c>
      <c r="M1109" s="24"/>
      <c r="N1109" s="24"/>
      <c r="O1109" s="24">
        <f t="shared" si="94"/>
        <v>0</v>
      </c>
      <c r="Q1109" s="24">
        <f t="shared" si="91"/>
        <v>2500</v>
      </c>
      <c r="R1109" s="24">
        <f t="shared" si="91"/>
        <v>0</v>
      </c>
      <c r="S1109" s="24">
        <f t="shared" si="91"/>
        <v>2500</v>
      </c>
    </row>
    <row r="1110" spans="2:19" x14ac:dyDescent="0.2">
      <c r="B1110" s="73">
        <f t="shared" si="93"/>
        <v>406</v>
      </c>
      <c r="C1110" s="13"/>
      <c r="D1110" s="13"/>
      <c r="E1110" s="13"/>
      <c r="F1110" s="50" t="s">
        <v>165</v>
      </c>
      <c r="G1110" s="13">
        <v>640</v>
      </c>
      <c r="H1110" s="13" t="s">
        <v>136</v>
      </c>
      <c r="I1110" s="47">
        <v>2270</v>
      </c>
      <c r="J1110" s="47"/>
      <c r="K1110" s="47">
        <f t="shared" si="92"/>
        <v>2270</v>
      </c>
      <c r="M1110" s="47"/>
      <c r="N1110" s="47"/>
      <c r="O1110" s="47">
        <f t="shared" si="94"/>
        <v>0</v>
      </c>
      <c r="Q1110" s="47">
        <f t="shared" si="91"/>
        <v>2270</v>
      </c>
      <c r="R1110" s="47">
        <f t="shared" si="91"/>
        <v>0</v>
      </c>
      <c r="S1110" s="47">
        <f t="shared" si="91"/>
        <v>2270</v>
      </c>
    </row>
    <row r="1111" spans="2:19" ht="15" x14ac:dyDescent="0.25">
      <c r="B1111" s="73">
        <f t="shared" si="93"/>
        <v>407</v>
      </c>
      <c r="C1111" s="16"/>
      <c r="D1111" s="16"/>
      <c r="E1111" s="16">
        <v>8</v>
      </c>
      <c r="F1111" s="48"/>
      <c r="G1111" s="16"/>
      <c r="H1111" s="16" t="s">
        <v>323</v>
      </c>
      <c r="I1111" s="45">
        <f>I1112+I1113+I1114+I1118</f>
        <v>155095</v>
      </c>
      <c r="J1111" s="45">
        <f>J1112+J1113+J1114+J1118</f>
        <v>0</v>
      </c>
      <c r="K1111" s="45">
        <f t="shared" si="92"/>
        <v>155095</v>
      </c>
      <c r="M1111" s="45">
        <f>M1112+M1113+M1114+M1118</f>
        <v>0</v>
      </c>
      <c r="N1111" s="45">
        <f>N1112+N1113+N1114+N1118</f>
        <v>0</v>
      </c>
      <c r="O1111" s="45">
        <f t="shared" si="94"/>
        <v>0</v>
      </c>
      <c r="Q1111" s="45">
        <f t="shared" si="91"/>
        <v>155095</v>
      </c>
      <c r="R1111" s="45">
        <f t="shared" si="91"/>
        <v>0</v>
      </c>
      <c r="S1111" s="45">
        <f t="shared" si="91"/>
        <v>155095</v>
      </c>
    </row>
    <row r="1112" spans="2:19" x14ac:dyDescent="0.2">
      <c r="B1112" s="73">
        <f t="shared" si="93"/>
        <v>408</v>
      </c>
      <c r="C1112" s="13"/>
      <c r="D1112" s="13"/>
      <c r="E1112" s="13"/>
      <c r="F1112" s="50" t="s">
        <v>165</v>
      </c>
      <c r="G1112" s="13">
        <v>610</v>
      </c>
      <c r="H1112" s="13" t="s">
        <v>137</v>
      </c>
      <c r="I1112" s="47">
        <v>106283</v>
      </c>
      <c r="J1112" s="47"/>
      <c r="K1112" s="47">
        <f t="shared" si="92"/>
        <v>106283</v>
      </c>
      <c r="M1112" s="47"/>
      <c r="N1112" s="47"/>
      <c r="O1112" s="47">
        <f t="shared" si="94"/>
        <v>0</v>
      </c>
      <c r="Q1112" s="47">
        <f t="shared" si="91"/>
        <v>106283</v>
      </c>
      <c r="R1112" s="47">
        <f t="shared" si="91"/>
        <v>0</v>
      </c>
      <c r="S1112" s="47">
        <f t="shared" si="91"/>
        <v>106283</v>
      </c>
    </row>
    <row r="1113" spans="2:19" x14ac:dyDescent="0.2">
      <c r="B1113" s="73">
        <f t="shared" si="93"/>
        <v>409</v>
      </c>
      <c r="C1113" s="13"/>
      <c r="D1113" s="13"/>
      <c r="E1113" s="13"/>
      <c r="F1113" s="50" t="s">
        <v>165</v>
      </c>
      <c r="G1113" s="13">
        <v>620</v>
      </c>
      <c r="H1113" s="13" t="s">
        <v>132</v>
      </c>
      <c r="I1113" s="47">
        <v>37424</v>
      </c>
      <c r="J1113" s="47"/>
      <c r="K1113" s="47">
        <f t="shared" si="92"/>
        <v>37424</v>
      </c>
      <c r="M1113" s="47"/>
      <c r="N1113" s="47"/>
      <c r="O1113" s="47">
        <f t="shared" si="94"/>
        <v>0</v>
      </c>
      <c r="Q1113" s="47">
        <f t="shared" si="91"/>
        <v>37424</v>
      </c>
      <c r="R1113" s="47">
        <f t="shared" si="91"/>
        <v>0</v>
      </c>
      <c r="S1113" s="47">
        <f t="shared" si="91"/>
        <v>37424</v>
      </c>
    </row>
    <row r="1114" spans="2:19" x14ac:dyDescent="0.2">
      <c r="B1114" s="73">
        <f t="shared" si="93"/>
        <v>410</v>
      </c>
      <c r="C1114" s="13"/>
      <c r="D1114" s="13"/>
      <c r="E1114" s="13"/>
      <c r="F1114" s="50" t="s">
        <v>165</v>
      </c>
      <c r="G1114" s="13">
        <v>630</v>
      </c>
      <c r="H1114" s="13" t="s">
        <v>129</v>
      </c>
      <c r="I1114" s="47">
        <f>I1117+I1116+I1115</f>
        <v>10532</v>
      </c>
      <c r="J1114" s="47">
        <f>J1117+J1116+J1115</f>
        <v>0</v>
      </c>
      <c r="K1114" s="47">
        <f t="shared" si="92"/>
        <v>10532</v>
      </c>
      <c r="M1114" s="47">
        <f>M1117+M1116+M1115</f>
        <v>0</v>
      </c>
      <c r="N1114" s="47">
        <f>N1117+N1116+N1115</f>
        <v>0</v>
      </c>
      <c r="O1114" s="47">
        <f t="shared" si="94"/>
        <v>0</v>
      </c>
      <c r="Q1114" s="47">
        <f t="shared" si="91"/>
        <v>10532</v>
      </c>
      <c r="R1114" s="47">
        <f t="shared" si="91"/>
        <v>0</v>
      </c>
      <c r="S1114" s="47">
        <f t="shared" si="91"/>
        <v>10532</v>
      </c>
    </row>
    <row r="1115" spans="2:19" x14ac:dyDescent="0.2">
      <c r="B1115" s="73">
        <f t="shared" si="93"/>
        <v>411</v>
      </c>
      <c r="C1115" s="4"/>
      <c r="D1115" s="4"/>
      <c r="E1115" s="4"/>
      <c r="F1115" s="51" t="s">
        <v>165</v>
      </c>
      <c r="G1115" s="4">
        <v>632</v>
      </c>
      <c r="H1115" s="4" t="s">
        <v>140</v>
      </c>
      <c r="I1115" s="24">
        <v>6630</v>
      </c>
      <c r="J1115" s="24"/>
      <c r="K1115" s="24">
        <f t="shared" si="92"/>
        <v>6630</v>
      </c>
      <c r="M1115" s="24"/>
      <c r="N1115" s="24"/>
      <c r="O1115" s="24">
        <f t="shared" si="94"/>
        <v>0</v>
      </c>
      <c r="Q1115" s="24">
        <f t="shared" si="91"/>
        <v>6630</v>
      </c>
      <c r="R1115" s="24">
        <f t="shared" si="91"/>
        <v>0</v>
      </c>
      <c r="S1115" s="24">
        <f t="shared" si="91"/>
        <v>6630</v>
      </c>
    </row>
    <row r="1116" spans="2:19" x14ac:dyDescent="0.2">
      <c r="B1116" s="73">
        <f t="shared" si="93"/>
        <v>412</v>
      </c>
      <c r="C1116" s="4"/>
      <c r="D1116" s="4"/>
      <c r="E1116" s="4"/>
      <c r="F1116" s="51" t="s">
        <v>165</v>
      </c>
      <c r="G1116" s="4">
        <v>633</v>
      </c>
      <c r="H1116" s="4" t="s">
        <v>133</v>
      </c>
      <c r="I1116" s="24">
        <v>408</v>
      </c>
      <c r="J1116" s="24"/>
      <c r="K1116" s="24">
        <f t="shared" si="92"/>
        <v>408</v>
      </c>
      <c r="M1116" s="24"/>
      <c r="N1116" s="24"/>
      <c r="O1116" s="24">
        <f t="shared" si="94"/>
        <v>0</v>
      </c>
      <c r="Q1116" s="24">
        <f t="shared" si="91"/>
        <v>408</v>
      </c>
      <c r="R1116" s="24">
        <f t="shared" si="91"/>
        <v>0</v>
      </c>
      <c r="S1116" s="24">
        <f t="shared" si="91"/>
        <v>408</v>
      </c>
    </row>
    <row r="1117" spans="2:19" x14ac:dyDescent="0.2">
      <c r="B1117" s="73">
        <f t="shared" si="93"/>
        <v>413</v>
      </c>
      <c r="C1117" s="4"/>
      <c r="D1117" s="4"/>
      <c r="E1117" s="4"/>
      <c r="F1117" s="51" t="s">
        <v>165</v>
      </c>
      <c r="G1117" s="4">
        <v>637</v>
      </c>
      <c r="H1117" s="4" t="s">
        <v>130</v>
      </c>
      <c r="I1117" s="24">
        <v>3494</v>
      </c>
      <c r="J1117" s="24"/>
      <c r="K1117" s="24">
        <f t="shared" si="92"/>
        <v>3494</v>
      </c>
      <c r="M1117" s="24"/>
      <c r="N1117" s="24"/>
      <c r="O1117" s="24">
        <f t="shared" si="94"/>
        <v>0</v>
      </c>
      <c r="Q1117" s="24">
        <f t="shared" si="91"/>
        <v>3494</v>
      </c>
      <c r="R1117" s="24">
        <f t="shared" si="91"/>
        <v>0</v>
      </c>
      <c r="S1117" s="24">
        <f t="shared" si="91"/>
        <v>3494</v>
      </c>
    </row>
    <row r="1118" spans="2:19" x14ac:dyDescent="0.2">
      <c r="B1118" s="73">
        <f t="shared" si="93"/>
        <v>414</v>
      </c>
      <c r="C1118" s="13"/>
      <c r="D1118" s="13"/>
      <c r="E1118" s="13"/>
      <c r="F1118" s="50" t="s">
        <v>165</v>
      </c>
      <c r="G1118" s="13">
        <v>640</v>
      </c>
      <c r="H1118" s="13" t="s">
        <v>136</v>
      </c>
      <c r="I1118" s="47">
        <v>856</v>
      </c>
      <c r="J1118" s="47"/>
      <c r="K1118" s="47">
        <f t="shared" si="92"/>
        <v>856</v>
      </c>
      <c r="M1118" s="47"/>
      <c r="N1118" s="47"/>
      <c r="O1118" s="47">
        <f t="shared" si="94"/>
        <v>0</v>
      </c>
      <c r="Q1118" s="47">
        <f t="shared" si="91"/>
        <v>856</v>
      </c>
      <c r="R1118" s="47">
        <f t="shared" si="91"/>
        <v>0</v>
      </c>
      <c r="S1118" s="47">
        <f t="shared" si="91"/>
        <v>856</v>
      </c>
    </row>
    <row r="1119" spans="2:19" ht="15" x14ac:dyDescent="0.25">
      <c r="B1119" s="73">
        <f t="shared" si="93"/>
        <v>415</v>
      </c>
      <c r="C1119" s="16"/>
      <c r="D1119" s="16"/>
      <c r="E1119" s="16">
        <v>9</v>
      </c>
      <c r="F1119" s="48"/>
      <c r="G1119" s="16"/>
      <c r="H1119" s="16" t="s">
        <v>278</v>
      </c>
      <c r="I1119" s="45">
        <f>I1120+I1121+I1122</f>
        <v>49405</v>
      </c>
      <c r="J1119" s="45">
        <f>J1120+J1121+J1122</f>
        <v>0</v>
      </c>
      <c r="K1119" s="45">
        <f t="shared" si="92"/>
        <v>49405</v>
      </c>
      <c r="M1119" s="45">
        <f>M1120+M1121+M1122</f>
        <v>0</v>
      </c>
      <c r="N1119" s="45">
        <f>N1120+N1121+N1122</f>
        <v>0</v>
      </c>
      <c r="O1119" s="45">
        <f t="shared" si="94"/>
        <v>0</v>
      </c>
      <c r="Q1119" s="45">
        <f t="shared" si="91"/>
        <v>49405</v>
      </c>
      <c r="R1119" s="45">
        <f t="shared" si="91"/>
        <v>0</v>
      </c>
      <c r="S1119" s="45">
        <f t="shared" si="91"/>
        <v>49405</v>
      </c>
    </row>
    <row r="1120" spans="2:19" x14ac:dyDescent="0.2">
      <c r="B1120" s="73">
        <f t="shared" si="93"/>
        <v>416</v>
      </c>
      <c r="C1120" s="13"/>
      <c r="D1120" s="13"/>
      <c r="E1120" s="13"/>
      <c r="F1120" s="50" t="s">
        <v>165</v>
      </c>
      <c r="G1120" s="13">
        <v>610</v>
      </c>
      <c r="H1120" s="13" t="s">
        <v>137</v>
      </c>
      <c r="I1120" s="47">
        <v>34654</v>
      </c>
      <c r="J1120" s="47"/>
      <c r="K1120" s="47">
        <f t="shared" si="92"/>
        <v>34654</v>
      </c>
      <c r="M1120" s="47"/>
      <c r="N1120" s="47"/>
      <c r="O1120" s="47">
        <f t="shared" si="94"/>
        <v>0</v>
      </c>
      <c r="Q1120" s="47">
        <f t="shared" si="91"/>
        <v>34654</v>
      </c>
      <c r="R1120" s="47">
        <f t="shared" si="91"/>
        <v>0</v>
      </c>
      <c r="S1120" s="47">
        <f t="shared" si="91"/>
        <v>34654</v>
      </c>
    </row>
    <row r="1121" spans="2:19" x14ac:dyDescent="0.2">
      <c r="B1121" s="73">
        <f t="shared" si="93"/>
        <v>417</v>
      </c>
      <c r="C1121" s="13"/>
      <c r="D1121" s="13"/>
      <c r="E1121" s="13"/>
      <c r="F1121" s="50" t="s">
        <v>165</v>
      </c>
      <c r="G1121" s="13">
        <v>620</v>
      </c>
      <c r="H1121" s="13" t="s">
        <v>132</v>
      </c>
      <c r="I1121" s="47">
        <v>12111</v>
      </c>
      <c r="J1121" s="47"/>
      <c r="K1121" s="47">
        <f t="shared" si="92"/>
        <v>12111</v>
      </c>
      <c r="M1121" s="47"/>
      <c r="N1121" s="47"/>
      <c r="O1121" s="47">
        <f t="shared" si="94"/>
        <v>0</v>
      </c>
      <c r="Q1121" s="47">
        <f t="shared" si="91"/>
        <v>12111</v>
      </c>
      <c r="R1121" s="47">
        <f t="shared" si="91"/>
        <v>0</v>
      </c>
      <c r="S1121" s="47">
        <f t="shared" si="91"/>
        <v>12111</v>
      </c>
    </row>
    <row r="1122" spans="2:19" x14ac:dyDescent="0.2">
      <c r="B1122" s="73">
        <f t="shared" si="93"/>
        <v>418</v>
      </c>
      <c r="C1122" s="13"/>
      <c r="D1122" s="13"/>
      <c r="E1122" s="13"/>
      <c r="F1122" s="50" t="s">
        <v>165</v>
      </c>
      <c r="G1122" s="13">
        <v>630</v>
      </c>
      <c r="H1122" s="13" t="s">
        <v>129</v>
      </c>
      <c r="I1122" s="47">
        <f>I1125+I1124+I1123</f>
        <v>2640</v>
      </c>
      <c r="J1122" s="47">
        <f>J1125+J1124+J1123</f>
        <v>0</v>
      </c>
      <c r="K1122" s="47">
        <f t="shared" si="92"/>
        <v>2640</v>
      </c>
      <c r="M1122" s="47">
        <f>M1125+M1124+M1123</f>
        <v>0</v>
      </c>
      <c r="N1122" s="47">
        <f>N1125+N1124+N1123</f>
        <v>0</v>
      </c>
      <c r="O1122" s="47">
        <f t="shared" si="94"/>
        <v>0</v>
      </c>
      <c r="Q1122" s="47">
        <f t="shared" si="91"/>
        <v>2640</v>
      </c>
      <c r="R1122" s="47">
        <f t="shared" si="91"/>
        <v>0</v>
      </c>
      <c r="S1122" s="47">
        <f t="shared" si="91"/>
        <v>2640</v>
      </c>
    </row>
    <row r="1123" spans="2:19" x14ac:dyDescent="0.2">
      <c r="B1123" s="73">
        <f t="shared" si="93"/>
        <v>419</v>
      </c>
      <c r="C1123" s="4"/>
      <c r="D1123" s="4"/>
      <c r="E1123" s="4"/>
      <c r="F1123" s="51" t="s">
        <v>165</v>
      </c>
      <c r="G1123" s="4">
        <v>632</v>
      </c>
      <c r="H1123" s="4" t="s">
        <v>140</v>
      </c>
      <c r="I1123" s="24">
        <v>1700</v>
      </c>
      <c r="J1123" s="24"/>
      <c r="K1123" s="24">
        <f t="shared" si="92"/>
        <v>1700</v>
      </c>
      <c r="M1123" s="24"/>
      <c r="N1123" s="24"/>
      <c r="O1123" s="24">
        <f t="shared" si="94"/>
        <v>0</v>
      </c>
      <c r="Q1123" s="24">
        <f t="shared" si="91"/>
        <v>1700</v>
      </c>
      <c r="R1123" s="24">
        <f t="shared" si="91"/>
        <v>0</v>
      </c>
      <c r="S1123" s="24">
        <f t="shared" si="91"/>
        <v>1700</v>
      </c>
    </row>
    <row r="1124" spans="2:19" x14ac:dyDescent="0.2">
      <c r="B1124" s="73">
        <f t="shared" si="93"/>
        <v>420</v>
      </c>
      <c r="C1124" s="4"/>
      <c r="D1124" s="4"/>
      <c r="E1124" s="4"/>
      <c r="F1124" s="51" t="s">
        <v>165</v>
      </c>
      <c r="G1124" s="4">
        <v>633</v>
      </c>
      <c r="H1124" s="4" t="s">
        <v>133</v>
      </c>
      <c r="I1124" s="24">
        <v>100</v>
      </c>
      <c r="J1124" s="24"/>
      <c r="K1124" s="24">
        <f t="shared" si="92"/>
        <v>100</v>
      </c>
      <c r="M1124" s="24"/>
      <c r="N1124" s="24"/>
      <c r="O1124" s="24">
        <f t="shared" si="94"/>
        <v>0</v>
      </c>
      <c r="Q1124" s="24">
        <f t="shared" si="91"/>
        <v>100</v>
      </c>
      <c r="R1124" s="24">
        <f t="shared" si="91"/>
        <v>0</v>
      </c>
      <c r="S1124" s="24">
        <f t="shared" si="91"/>
        <v>100</v>
      </c>
    </row>
    <row r="1125" spans="2:19" x14ac:dyDescent="0.2">
      <c r="B1125" s="73">
        <f t="shared" si="93"/>
        <v>421</v>
      </c>
      <c r="C1125" s="4"/>
      <c r="D1125" s="4"/>
      <c r="E1125" s="4"/>
      <c r="F1125" s="51" t="s">
        <v>165</v>
      </c>
      <c r="G1125" s="4">
        <v>637</v>
      </c>
      <c r="H1125" s="4" t="s">
        <v>130</v>
      </c>
      <c r="I1125" s="24">
        <v>840</v>
      </c>
      <c r="J1125" s="24"/>
      <c r="K1125" s="24">
        <f t="shared" si="92"/>
        <v>840</v>
      </c>
      <c r="M1125" s="24"/>
      <c r="N1125" s="24"/>
      <c r="O1125" s="24">
        <f t="shared" si="94"/>
        <v>0</v>
      </c>
      <c r="Q1125" s="24">
        <f t="shared" si="91"/>
        <v>840</v>
      </c>
      <c r="R1125" s="24">
        <f t="shared" si="91"/>
        <v>0</v>
      </c>
      <c r="S1125" s="24">
        <f t="shared" si="91"/>
        <v>840</v>
      </c>
    </row>
    <row r="1126" spans="2:19" ht="15" x14ac:dyDescent="0.25">
      <c r="B1126" s="73">
        <f t="shared" si="93"/>
        <v>422</v>
      </c>
      <c r="C1126" s="16"/>
      <c r="D1126" s="16"/>
      <c r="E1126" s="16">
        <v>10</v>
      </c>
      <c r="F1126" s="48"/>
      <c r="G1126" s="16"/>
      <c r="H1126" s="16" t="s">
        <v>257</v>
      </c>
      <c r="I1126" s="45">
        <f>I1127+I1128+I1129+I1133</f>
        <v>38377</v>
      </c>
      <c r="J1126" s="45">
        <f>J1127+J1128+J1129+J1133</f>
        <v>0</v>
      </c>
      <c r="K1126" s="45">
        <f t="shared" si="92"/>
        <v>38377</v>
      </c>
      <c r="M1126" s="45">
        <f>M1127+M1128+M1129+M1133</f>
        <v>0</v>
      </c>
      <c r="N1126" s="45">
        <f>N1127+N1128+N1129+N1133</f>
        <v>0</v>
      </c>
      <c r="O1126" s="45">
        <f t="shared" si="94"/>
        <v>0</v>
      </c>
      <c r="Q1126" s="45">
        <f t="shared" ref="Q1126:S1189" si="95">M1126+I1126</f>
        <v>38377</v>
      </c>
      <c r="R1126" s="45">
        <f t="shared" si="95"/>
        <v>0</v>
      </c>
      <c r="S1126" s="45">
        <f t="shared" si="95"/>
        <v>38377</v>
      </c>
    </row>
    <row r="1127" spans="2:19" x14ac:dyDescent="0.2">
      <c r="B1127" s="73">
        <f t="shared" si="93"/>
        <v>423</v>
      </c>
      <c r="C1127" s="13"/>
      <c r="D1127" s="13"/>
      <c r="E1127" s="13"/>
      <c r="F1127" s="50" t="s">
        <v>165</v>
      </c>
      <c r="G1127" s="13">
        <v>610</v>
      </c>
      <c r="H1127" s="13" t="s">
        <v>137</v>
      </c>
      <c r="I1127" s="47">
        <v>25358</v>
      </c>
      <c r="J1127" s="47"/>
      <c r="K1127" s="47">
        <f t="shared" si="92"/>
        <v>25358</v>
      </c>
      <c r="M1127" s="47"/>
      <c r="N1127" s="47"/>
      <c r="O1127" s="47">
        <f t="shared" si="94"/>
        <v>0</v>
      </c>
      <c r="Q1127" s="47">
        <f t="shared" si="95"/>
        <v>25358</v>
      </c>
      <c r="R1127" s="47">
        <f t="shared" si="95"/>
        <v>0</v>
      </c>
      <c r="S1127" s="47">
        <f t="shared" si="95"/>
        <v>25358</v>
      </c>
    </row>
    <row r="1128" spans="2:19" x14ac:dyDescent="0.2">
      <c r="B1128" s="73">
        <f t="shared" si="93"/>
        <v>424</v>
      </c>
      <c r="C1128" s="13"/>
      <c r="D1128" s="13"/>
      <c r="E1128" s="13"/>
      <c r="F1128" s="50" t="s">
        <v>165</v>
      </c>
      <c r="G1128" s="13">
        <v>620</v>
      </c>
      <c r="H1128" s="13" t="s">
        <v>132</v>
      </c>
      <c r="I1128" s="47">
        <v>8859</v>
      </c>
      <c r="J1128" s="47"/>
      <c r="K1128" s="47">
        <f t="shared" si="92"/>
        <v>8859</v>
      </c>
      <c r="M1128" s="47"/>
      <c r="N1128" s="47"/>
      <c r="O1128" s="47">
        <f t="shared" si="94"/>
        <v>0</v>
      </c>
      <c r="Q1128" s="47">
        <f t="shared" si="95"/>
        <v>8859</v>
      </c>
      <c r="R1128" s="47">
        <f t="shared" si="95"/>
        <v>0</v>
      </c>
      <c r="S1128" s="47">
        <f t="shared" si="95"/>
        <v>8859</v>
      </c>
    </row>
    <row r="1129" spans="2:19" x14ac:dyDescent="0.2">
      <c r="B1129" s="73">
        <f t="shared" si="93"/>
        <v>425</v>
      </c>
      <c r="C1129" s="13"/>
      <c r="D1129" s="13"/>
      <c r="E1129" s="13"/>
      <c r="F1129" s="50" t="s">
        <v>165</v>
      </c>
      <c r="G1129" s="13">
        <v>630</v>
      </c>
      <c r="H1129" s="13" t="s">
        <v>129</v>
      </c>
      <c r="I1129" s="47">
        <f>I1132+I1131+I1130</f>
        <v>4010</v>
      </c>
      <c r="J1129" s="47">
        <f>J1132+J1131+J1130</f>
        <v>0</v>
      </c>
      <c r="K1129" s="47">
        <f t="shared" si="92"/>
        <v>4010</v>
      </c>
      <c r="M1129" s="47">
        <f>M1132+M1131+M1130</f>
        <v>0</v>
      </c>
      <c r="N1129" s="47">
        <f>N1132+N1131+N1130</f>
        <v>0</v>
      </c>
      <c r="O1129" s="47">
        <f t="shared" si="94"/>
        <v>0</v>
      </c>
      <c r="Q1129" s="47">
        <f t="shared" si="95"/>
        <v>4010</v>
      </c>
      <c r="R1129" s="47">
        <f t="shared" si="95"/>
        <v>0</v>
      </c>
      <c r="S1129" s="47">
        <f t="shared" si="95"/>
        <v>4010</v>
      </c>
    </row>
    <row r="1130" spans="2:19" x14ac:dyDescent="0.2">
      <c r="B1130" s="73">
        <f t="shared" si="93"/>
        <v>426</v>
      </c>
      <c r="C1130" s="4"/>
      <c r="D1130" s="4"/>
      <c r="E1130" s="4"/>
      <c r="F1130" s="51" t="s">
        <v>165</v>
      </c>
      <c r="G1130" s="4">
        <v>632</v>
      </c>
      <c r="H1130" s="4" t="s">
        <v>140</v>
      </c>
      <c r="I1130" s="24">
        <v>1560</v>
      </c>
      <c r="J1130" s="24"/>
      <c r="K1130" s="24">
        <f t="shared" si="92"/>
        <v>1560</v>
      </c>
      <c r="M1130" s="24"/>
      <c r="N1130" s="24"/>
      <c r="O1130" s="24">
        <f t="shared" si="94"/>
        <v>0</v>
      </c>
      <c r="Q1130" s="24">
        <f t="shared" si="95"/>
        <v>1560</v>
      </c>
      <c r="R1130" s="24">
        <f t="shared" si="95"/>
        <v>0</v>
      </c>
      <c r="S1130" s="24">
        <f t="shared" si="95"/>
        <v>1560</v>
      </c>
    </row>
    <row r="1131" spans="2:19" x14ac:dyDescent="0.2">
      <c r="B1131" s="73">
        <f t="shared" si="93"/>
        <v>427</v>
      </c>
      <c r="C1131" s="4"/>
      <c r="D1131" s="4"/>
      <c r="E1131" s="4"/>
      <c r="F1131" s="51" t="s">
        <v>165</v>
      </c>
      <c r="G1131" s="4">
        <v>633</v>
      </c>
      <c r="H1131" s="4" t="s">
        <v>133</v>
      </c>
      <c r="I1131" s="24">
        <v>760</v>
      </c>
      <c r="J1131" s="24"/>
      <c r="K1131" s="24">
        <f t="shared" si="92"/>
        <v>760</v>
      </c>
      <c r="M1131" s="24"/>
      <c r="N1131" s="24"/>
      <c r="O1131" s="24">
        <f t="shared" si="94"/>
        <v>0</v>
      </c>
      <c r="Q1131" s="24">
        <f t="shared" si="95"/>
        <v>760</v>
      </c>
      <c r="R1131" s="24">
        <f t="shared" si="95"/>
        <v>0</v>
      </c>
      <c r="S1131" s="24">
        <f t="shared" si="95"/>
        <v>760</v>
      </c>
    </row>
    <row r="1132" spans="2:19" x14ac:dyDescent="0.2">
      <c r="B1132" s="73">
        <f t="shared" si="93"/>
        <v>428</v>
      </c>
      <c r="C1132" s="4"/>
      <c r="D1132" s="4"/>
      <c r="E1132" s="4"/>
      <c r="F1132" s="51" t="s">
        <v>165</v>
      </c>
      <c r="G1132" s="4">
        <v>637</v>
      </c>
      <c r="H1132" s="4" t="s">
        <v>130</v>
      </c>
      <c r="I1132" s="24">
        <v>1690</v>
      </c>
      <c r="J1132" s="24"/>
      <c r="K1132" s="24">
        <f t="shared" si="92"/>
        <v>1690</v>
      </c>
      <c r="M1132" s="24"/>
      <c r="N1132" s="24"/>
      <c r="O1132" s="24">
        <f t="shared" si="94"/>
        <v>0</v>
      </c>
      <c r="Q1132" s="24">
        <f t="shared" si="95"/>
        <v>1690</v>
      </c>
      <c r="R1132" s="24">
        <f t="shared" si="95"/>
        <v>0</v>
      </c>
      <c r="S1132" s="24">
        <f t="shared" si="95"/>
        <v>1690</v>
      </c>
    </row>
    <row r="1133" spans="2:19" x14ac:dyDescent="0.2">
      <c r="B1133" s="73">
        <f t="shared" si="93"/>
        <v>429</v>
      </c>
      <c r="C1133" s="13"/>
      <c r="D1133" s="13"/>
      <c r="E1133" s="13"/>
      <c r="F1133" s="50" t="s">
        <v>165</v>
      </c>
      <c r="G1133" s="13">
        <v>640</v>
      </c>
      <c r="H1133" s="13" t="s">
        <v>136</v>
      </c>
      <c r="I1133" s="47">
        <v>150</v>
      </c>
      <c r="J1133" s="47"/>
      <c r="K1133" s="47">
        <f t="shared" si="92"/>
        <v>150</v>
      </c>
      <c r="M1133" s="47"/>
      <c r="N1133" s="47"/>
      <c r="O1133" s="47">
        <f t="shared" si="94"/>
        <v>0</v>
      </c>
      <c r="Q1133" s="47">
        <f t="shared" si="95"/>
        <v>150</v>
      </c>
      <c r="R1133" s="47">
        <f t="shared" si="95"/>
        <v>0</v>
      </c>
      <c r="S1133" s="47">
        <f t="shared" si="95"/>
        <v>150</v>
      </c>
    </row>
    <row r="1134" spans="2:19" ht="15" x14ac:dyDescent="0.25">
      <c r="B1134" s="73">
        <f t="shared" si="93"/>
        <v>430</v>
      </c>
      <c r="C1134" s="16"/>
      <c r="D1134" s="16"/>
      <c r="E1134" s="16">
        <v>11</v>
      </c>
      <c r="F1134" s="48"/>
      <c r="G1134" s="16"/>
      <c r="H1134" s="16" t="s">
        <v>275</v>
      </c>
      <c r="I1134" s="45">
        <f>I1135+I1136+I1137+I1141</f>
        <v>111110</v>
      </c>
      <c r="J1134" s="45">
        <f>J1135+J1136+J1137+J1141</f>
        <v>0</v>
      </c>
      <c r="K1134" s="45">
        <f t="shared" si="92"/>
        <v>111110</v>
      </c>
      <c r="M1134" s="45">
        <f>M1135+M1136+M1137+M1141</f>
        <v>0</v>
      </c>
      <c r="N1134" s="45">
        <f>N1135+N1136+N1137+N1141</f>
        <v>0</v>
      </c>
      <c r="O1134" s="45">
        <f t="shared" si="94"/>
        <v>0</v>
      </c>
      <c r="Q1134" s="45">
        <f t="shared" si="95"/>
        <v>111110</v>
      </c>
      <c r="R1134" s="45">
        <f t="shared" si="95"/>
        <v>0</v>
      </c>
      <c r="S1134" s="45">
        <f t="shared" si="95"/>
        <v>111110</v>
      </c>
    </row>
    <row r="1135" spans="2:19" x14ac:dyDescent="0.2">
      <c r="B1135" s="73">
        <f t="shared" si="93"/>
        <v>431</v>
      </c>
      <c r="C1135" s="13"/>
      <c r="D1135" s="13"/>
      <c r="E1135" s="13"/>
      <c r="F1135" s="50" t="s">
        <v>165</v>
      </c>
      <c r="G1135" s="13">
        <v>610</v>
      </c>
      <c r="H1135" s="13" t="s">
        <v>137</v>
      </c>
      <c r="I1135" s="47">
        <v>73300</v>
      </c>
      <c r="J1135" s="47"/>
      <c r="K1135" s="47">
        <f t="shared" si="92"/>
        <v>73300</v>
      </c>
      <c r="M1135" s="47"/>
      <c r="N1135" s="47"/>
      <c r="O1135" s="47">
        <f t="shared" si="94"/>
        <v>0</v>
      </c>
      <c r="Q1135" s="47">
        <f t="shared" si="95"/>
        <v>73300</v>
      </c>
      <c r="R1135" s="47">
        <f t="shared" si="95"/>
        <v>0</v>
      </c>
      <c r="S1135" s="47">
        <f t="shared" si="95"/>
        <v>73300</v>
      </c>
    </row>
    <row r="1136" spans="2:19" x14ac:dyDescent="0.2">
      <c r="B1136" s="73">
        <f t="shared" si="93"/>
        <v>432</v>
      </c>
      <c r="C1136" s="13"/>
      <c r="D1136" s="13"/>
      <c r="E1136" s="13"/>
      <c r="F1136" s="50" t="s">
        <v>165</v>
      </c>
      <c r="G1136" s="13">
        <v>620</v>
      </c>
      <c r="H1136" s="13" t="s">
        <v>132</v>
      </c>
      <c r="I1136" s="47">
        <v>25633</v>
      </c>
      <c r="J1136" s="47"/>
      <c r="K1136" s="47">
        <f t="shared" si="92"/>
        <v>25633</v>
      </c>
      <c r="M1136" s="47"/>
      <c r="N1136" s="47"/>
      <c r="O1136" s="47">
        <f t="shared" si="94"/>
        <v>0</v>
      </c>
      <c r="Q1136" s="47">
        <f t="shared" si="95"/>
        <v>25633</v>
      </c>
      <c r="R1136" s="47">
        <f t="shared" si="95"/>
        <v>0</v>
      </c>
      <c r="S1136" s="47">
        <f t="shared" si="95"/>
        <v>25633</v>
      </c>
    </row>
    <row r="1137" spans="2:19" x14ac:dyDescent="0.2">
      <c r="B1137" s="73">
        <f t="shared" si="93"/>
        <v>433</v>
      </c>
      <c r="C1137" s="13"/>
      <c r="D1137" s="13"/>
      <c r="E1137" s="13"/>
      <c r="F1137" s="50" t="s">
        <v>165</v>
      </c>
      <c r="G1137" s="13">
        <v>630</v>
      </c>
      <c r="H1137" s="13" t="s">
        <v>129</v>
      </c>
      <c r="I1137" s="47">
        <f>I1140+I1139+I1138</f>
        <v>10506</v>
      </c>
      <c r="J1137" s="47">
        <f>J1140+J1139+J1138</f>
        <v>0</v>
      </c>
      <c r="K1137" s="47">
        <f t="shared" si="92"/>
        <v>10506</v>
      </c>
      <c r="M1137" s="47">
        <f>M1140+M1139+M1138</f>
        <v>0</v>
      </c>
      <c r="N1137" s="47">
        <f>N1140+N1139+N1138</f>
        <v>0</v>
      </c>
      <c r="O1137" s="47">
        <f t="shared" si="94"/>
        <v>0</v>
      </c>
      <c r="Q1137" s="47">
        <f t="shared" si="95"/>
        <v>10506</v>
      </c>
      <c r="R1137" s="47">
        <f t="shared" si="95"/>
        <v>0</v>
      </c>
      <c r="S1137" s="47">
        <f t="shared" si="95"/>
        <v>10506</v>
      </c>
    </row>
    <row r="1138" spans="2:19" x14ac:dyDescent="0.2">
      <c r="B1138" s="73">
        <f t="shared" si="93"/>
        <v>434</v>
      </c>
      <c r="C1138" s="4"/>
      <c r="D1138" s="4"/>
      <c r="E1138" s="4"/>
      <c r="F1138" s="51" t="s">
        <v>165</v>
      </c>
      <c r="G1138" s="4">
        <v>632</v>
      </c>
      <c r="H1138" s="4" t="s">
        <v>140</v>
      </c>
      <c r="I1138" s="24">
        <v>3631</v>
      </c>
      <c r="J1138" s="24"/>
      <c r="K1138" s="24">
        <f t="shared" si="92"/>
        <v>3631</v>
      </c>
      <c r="M1138" s="24"/>
      <c r="N1138" s="24"/>
      <c r="O1138" s="24">
        <f t="shared" si="94"/>
        <v>0</v>
      </c>
      <c r="Q1138" s="24">
        <f t="shared" si="95"/>
        <v>3631</v>
      </c>
      <c r="R1138" s="24">
        <f t="shared" si="95"/>
        <v>0</v>
      </c>
      <c r="S1138" s="24">
        <f t="shared" si="95"/>
        <v>3631</v>
      </c>
    </row>
    <row r="1139" spans="2:19" x14ac:dyDescent="0.2">
      <c r="B1139" s="73">
        <f t="shared" si="93"/>
        <v>435</v>
      </c>
      <c r="C1139" s="4"/>
      <c r="D1139" s="4"/>
      <c r="E1139" s="4"/>
      <c r="F1139" s="51" t="s">
        <v>165</v>
      </c>
      <c r="G1139" s="4">
        <v>633</v>
      </c>
      <c r="H1139" s="4" t="s">
        <v>133</v>
      </c>
      <c r="I1139" s="24">
        <v>3978</v>
      </c>
      <c r="J1139" s="24"/>
      <c r="K1139" s="24">
        <f t="shared" si="92"/>
        <v>3978</v>
      </c>
      <c r="M1139" s="24"/>
      <c r="N1139" s="24"/>
      <c r="O1139" s="24">
        <f t="shared" si="94"/>
        <v>0</v>
      </c>
      <c r="Q1139" s="24">
        <f t="shared" si="95"/>
        <v>3978</v>
      </c>
      <c r="R1139" s="24">
        <f t="shared" si="95"/>
        <v>0</v>
      </c>
      <c r="S1139" s="24">
        <f t="shared" si="95"/>
        <v>3978</v>
      </c>
    </row>
    <row r="1140" spans="2:19" x14ac:dyDescent="0.2">
      <c r="B1140" s="73">
        <f t="shared" si="93"/>
        <v>436</v>
      </c>
      <c r="C1140" s="4"/>
      <c r="D1140" s="4"/>
      <c r="E1140" s="4"/>
      <c r="F1140" s="51" t="s">
        <v>165</v>
      </c>
      <c r="G1140" s="4">
        <v>637</v>
      </c>
      <c r="H1140" s="4" t="s">
        <v>130</v>
      </c>
      <c r="I1140" s="24">
        <v>2897</v>
      </c>
      <c r="J1140" s="24"/>
      <c r="K1140" s="24">
        <f t="shared" si="92"/>
        <v>2897</v>
      </c>
      <c r="M1140" s="24"/>
      <c r="N1140" s="24"/>
      <c r="O1140" s="24">
        <f t="shared" si="94"/>
        <v>0</v>
      </c>
      <c r="Q1140" s="24">
        <f t="shared" si="95"/>
        <v>2897</v>
      </c>
      <c r="R1140" s="24">
        <f t="shared" si="95"/>
        <v>0</v>
      </c>
      <c r="S1140" s="24">
        <f t="shared" si="95"/>
        <v>2897</v>
      </c>
    </row>
    <row r="1141" spans="2:19" x14ac:dyDescent="0.2">
      <c r="B1141" s="73">
        <f t="shared" si="93"/>
        <v>437</v>
      </c>
      <c r="C1141" s="13"/>
      <c r="D1141" s="13"/>
      <c r="E1141" s="13"/>
      <c r="F1141" s="50" t="s">
        <v>165</v>
      </c>
      <c r="G1141" s="13">
        <v>640</v>
      </c>
      <c r="H1141" s="13" t="s">
        <v>136</v>
      </c>
      <c r="I1141" s="47">
        <v>1671</v>
      </c>
      <c r="J1141" s="47"/>
      <c r="K1141" s="47">
        <f t="shared" si="92"/>
        <v>1671</v>
      </c>
      <c r="M1141" s="47"/>
      <c r="N1141" s="47"/>
      <c r="O1141" s="47">
        <f t="shared" si="94"/>
        <v>0</v>
      </c>
      <c r="Q1141" s="47">
        <f t="shared" si="95"/>
        <v>1671</v>
      </c>
      <c r="R1141" s="47">
        <f t="shared" si="95"/>
        <v>0</v>
      </c>
      <c r="S1141" s="47">
        <f t="shared" si="95"/>
        <v>1671</v>
      </c>
    </row>
    <row r="1142" spans="2:19" ht="15" x14ac:dyDescent="0.25">
      <c r="B1142" s="73">
        <f t="shared" si="93"/>
        <v>438</v>
      </c>
      <c r="C1142" s="16"/>
      <c r="D1142" s="16"/>
      <c r="E1142" s="16">
        <v>12</v>
      </c>
      <c r="F1142" s="48"/>
      <c r="G1142" s="16"/>
      <c r="H1142" s="16" t="s">
        <v>274</v>
      </c>
      <c r="I1142" s="45">
        <f>I1143+I1144+I1145+I1149</f>
        <v>65342</v>
      </c>
      <c r="J1142" s="45">
        <f>J1143+J1144+J1145+J1149</f>
        <v>0</v>
      </c>
      <c r="K1142" s="45">
        <f t="shared" si="92"/>
        <v>65342</v>
      </c>
      <c r="M1142" s="45">
        <f>M1143+M1144+M1145+M1149</f>
        <v>0</v>
      </c>
      <c r="N1142" s="45">
        <f>N1143+N1144+N1145+N1149</f>
        <v>0</v>
      </c>
      <c r="O1142" s="45">
        <f t="shared" si="94"/>
        <v>0</v>
      </c>
      <c r="Q1142" s="45">
        <f t="shared" si="95"/>
        <v>65342</v>
      </c>
      <c r="R1142" s="45">
        <f t="shared" si="95"/>
        <v>0</v>
      </c>
      <c r="S1142" s="45">
        <f t="shared" si="95"/>
        <v>65342</v>
      </c>
    </row>
    <row r="1143" spans="2:19" x14ac:dyDescent="0.2">
      <c r="B1143" s="73">
        <f t="shared" si="93"/>
        <v>439</v>
      </c>
      <c r="C1143" s="13"/>
      <c r="D1143" s="13"/>
      <c r="E1143" s="13"/>
      <c r="F1143" s="50" t="s">
        <v>165</v>
      </c>
      <c r="G1143" s="13">
        <v>610</v>
      </c>
      <c r="H1143" s="13" t="s">
        <v>137</v>
      </c>
      <c r="I1143" s="47">
        <v>45536</v>
      </c>
      <c r="J1143" s="47"/>
      <c r="K1143" s="47">
        <f t="shared" si="92"/>
        <v>45536</v>
      </c>
      <c r="M1143" s="47"/>
      <c r="N1143" s="47"/>
      <c r="O1143" s="47">
        <f t="shared" si="94"/>
        <v>0</v>
      </c>
      <c r="Q1143" s="47">
        <f t="shared" si="95"/>
        <v>45536</v>
      </c>
      <c r="R1143" s="47">
        <f t="shared" si="95"/>
        <v>0</v>
      </c>
      <c r="S1143" s="47">
        <f t="shared" si="95"/>
        <v>45536</v>
      </c>
    </row>
    <row r="1144" spans="2:19" x14ac:dyDescent="0.2">
      <c r="B1144" s="73">
        <f t="shared" si="93"/>
        <v>440</v>
      </c>
      <c r="C1144" s="13"/>
      <c r="D1144" s="13"/>
      <c r="E1144" s="13"/>
      <c r="F1144" s="50" t="s">
        <v>165</v>
      </c>
      <c r="G1144" s="13">
        <v>620</v>
      </c>
      <c r="H1144" s="13" t="s">
        <v>132</v>
      </c>
      <c r="I1144" s="47">
        <v>14556</v>
      </c>
      <c r="J1144" s="47"/>
      <c r="K1144" s="47">
        <f t="shared" si="92"/>
        <v>14556</v>
      </c>
      <c r="M1144" s="47"/>
      <c r="N1144" s="47"/>
      <c r="O1144" s="47">
        <f t="shared" si="94"/>
        <v>0</v>
      </c>
      <c r="Q1144" s="47">
        <f t="shared" si="95"/>
        <v>14556</v>
      </c>
      <c r="R1144" s="47">
        <f t="shared" si="95"/>
        <v>0</v>
      </c>
      <c r="S1144" s="47">
        <f t="shared" si="95"/>
        <v>14556</v>
      </c>
    </row>
    <row r="1145" spans="2:19" x14ac:dyDescent="0.2">
      <c r="B1145" s="73">
        <f t="shared" si="93"/>
        <v>441</v>
      </c>
      <c r="C1145" s="13"/>
      <c r="D1145" s="13"/>
      <c r="E1145" s="13"/>
      <c r="F1145" s="50" t="s">
        <v>165</v>
      </c>
      <c r="G1145" s="13">
        <v>630</v>
      </c>
      <c r="H1145" s="13" t="s">
        <v>129</v>
      </c>
      <c r="I1145" s="47">
        <f>I1148+I1147+I1146</f>
        <v>2040</v>
      </c>
      <c r="J1145" s="47">
        <f>J1148+J1147+J1146</f>
        <v>0</v>
      </c>
      <c r="K1145" s="47">
        <f t="shared" si="92"/>
        <v>2040</v>
      </c>
      <c r="M1145" s="47">
        <f>M1148+M1147+M1146</f>
        <v>0</v>
      </c>
      <c r="N1145" s="47">
        <f>N1148+N1147+N1146</f>
        <v>0</v>
      </c>
      <c r="O1145" s="47">
        <f t="shared" si="94"/>
        <v>0</v>
      </c>
      <c r="Q1145" s="47">
        <f t="shared" si="95"/>
        <v>2040</v>
      </c>
      <c r="R1145" s="47">
        <f t="shared" si="95"/>
        <v>0</v>
      </c>
      <c r="S1145" s="47">
        <f t="shared" si="95"/>
        <v>2040</v>
      </c>
    </row>
    <row r="1146" spans="2:19" x14ac:dyDescent="0.2">
      <c r="B1146" s="73">
        <f t="shared" si="93"/>
        <v>442</v>
      </c>
      <c r="C1146" s="4"/>
      <c r="D1146" s="4"/>
      <c r="E1146" s="4"/>
      <c r="F1146" s="51" t="s">
        <v>165</v>
      </c>
      <c r="G1146" s="4">
        <v>632</v>
      </c>
      <c r="H1146" s="4" t="s">
        <v>140</v>
      </c>
      <c r="I1146" s="24">
        <v>306</v>
      </c>
      <c r="J1146" s="24"/>
      <c r="K1146" s="24">
        <f t="shared" si="92"/>
        <v>306</v>
      </c>
      <c r="M1146" s="24"/>
      <c r="N1146" s="24"/>
      <c r="O1146" s="24">
        <f t="shared" si="94"/>
        <v>0</v>
      </c>
      <c r="Q1146" s="24">
        <f t="shared" si="95"/>
        <v>306</v>
      </c>
      <c r="R1146" s="24">
        <f t="shared" si="95"/>
        <v>0</v>
      </c>
      <c r="S1146" s="24">
        <f t="shared" si="95"/>
        <v>306</v>
      </c>
    </row>
    <row r="1147" spans="2:19" x14ac:dyDescent="0.2">
      <c r="B1147" s="73">
        <f t="shared" si="93"/>
        <v>443</v>
      </c>
      <c r="C1147" s="4"/>
      <c r="D1147" s="4"/>
      <c r="E1147" s="4"/>
      <c r="F1147" s="51" t="s">
        <v>165</v>
      </c>
      <c r="G1147" s="4">
        <v>633</v>
      </c>
      <c r="H1147" s="4" t="s">
        <v>133</v>
      </c>
      <c r="I1147" s="24">
        <v>1224</v>
      </c>
      <c r="J1147" s="24"/>
      <c r="K1147" s="24">
        <f t="shared" si="92"/>
        <v>1224</v>
      </c>
      <c r="M1147" s="24"/>
      <c r="N1147" s="24"/>
      <c r="O1147" s="24">
        <f t="shared" si="94"/>
        <v>0</v>
      </c>
      <c r="Q1147" s="24">
        <f t="shared" si="95"/>
        <v>1224</v>
      </c>
      <c r="R1147" s="24">
        <f t="shared" si="95"/>
        <v>0</v>
      </c>
      <c r="S1147" s="24">
        <f t="shared" si="95"/>
        <v>1224</v>
      </c>
    </row>
    <row r="1148" spans="2:19" x14ac:dyDescent="0.2">
      <c r="B1148" s="73">
        <f t="shared" si="93"/>
        <v>444</v>
      </c>
      <c r="C1148" s="4"/>
      <c r="D1148" s="4"/>
      <c r="E1148" s="4"/>
      <c r="F1148" s="51" t="s">
        <v>165</v>
      </c>
      <c r="G1148" s="4">
        <v>637</v>
      </c>
      <c r="H1148" s="4" t="s">
        <v>130</v>
      </c>
      <c r="I1148" s="24">
        <v>510</v>
      </c>
      <c r="J1148" s="24"/>
      <c r="K1148" s="24">
        <f t="shared" si="92"/>
        <v>510</v>
      </c>
      <c r="M1148" s="24"/>
      <c r="N1148" s="24"/>
      <c r="O1148" s="24">
        <f t="shared" si="94"/>
        <v>0</v>
      </c>
      <c r="Q1148" s="24">
        <f t="shared" si="95"/>
        <v>510</v>
      </c>
      <c r="R1148" s="24">
        <f t="shared" si="95"/>
        <v>0</v>
      </c>
      <c r="S1148" s="24">
        <f t="shared" si="95"/>
        <v>510</v>
      </c>
    </row>
    <row r="1149" spans="2:19" x14ac:dyDescent="0.2">
      <c r="B1149" s="73">
        <f t="shared" si="93"/>
        <v>445</v>
      </c>
      <c r="C1149" s="13"/>
      <c r="D1149" s="13"/>
      <c r="E1149" s="13"/>
      <c r="F1149" s="50" t="s">
        <v>165</v>
      </c>
      <c r="G1149" s="13">
        <v>640</v>
      </c>
      <c r="H1149" s="13" t="s">
        <v>136</v>
      </c>
      <c r="I1149" s="47">
        <v>3210</v>
      </c>
      <c r="J1149" s="47"/>
      <c r="K1149" s="47">
        <f t="shared" si="92"/>
        <v>3210</v>
      </c>
      <c r="M1149" s="47"/>
      <c r="N1149" s="47"/>
      <c r="O1149" s="47">
        <f t="shared" si="94"/>
        <v>0</v>
      </c>
      <c r="Q1149" s="47">
        <f t="shared" si="95"/>
        <v>3210</v>
      </c>
      <c r="R1149" s="47">
        <f t="shared" si="95"/>
        <v>0</v>
      </c>
      <c r="S1149" s="47">
        <f t="shared" si="95"/>
        <v>3210</v>
      </c>
    </row>
    <row r="1150" spans="2:19" ht="15" x14ac:dyDescent="0.25">
      <c r="B1150" s="73">
        <f t="shared" si="93"/>
        <v>446</v>
      </c>
      <c r="C1150" s="16"/>
      <c r="D1150" s="16"/>
      <c r="E1150" s="16">
        <v>13</v>
      </c>
      <c r="F1150" s="48"/>
      <c r="G1150" s="16"/>
      <c r="H1150" s="16" t="s">
        <v>256</v>
      </c>
      <c r="I1150" s="45">
        <f>I1151+I1152+I1153+I1157</f>
        <v>37867</v>
      </c>
      <c r="J1150" s="45">
        <f>J1151+J1152+J1153+J1157</f>
        <v>0</v>
      </c>
      <c r="K1150" s="45">
        <f t="shared" si="92"/>
        <v>37867</v>
      </c>
      <c r="M1150" s="45">
        <f>M1151+M1152+M1153+M1157</f>
        <v>0</v>
      </c>
      <c r="N1150" s="45">
        <f>N1151+N1152+N1153+N1157</f>
        <v>0</v>
      </c>
      <c r="O1150" s="45">
        <f t="shared" si="94"/>
        <v>0</v>
      </c>
      <c r="Q1150" s="45">
        <f t="shared" si="95"/>
        <v>37867</v>
      </c>
      <c r="R1150" s="45">
        <f t="shared" si="95"/>
        <v>0</v>
      </c>
      <c r="S1150" s="45">
        <f t="shared" si="95"/>
        <v>37867</v>
      </c>
    </row>
    <row r="1151" spans="2:19" x14ac:dyDescent="0.2">
      <c r="B1151" s="73">
        <f t="shared" si="93"/>
        <v>447</v>
      </c>
      <c r="C1151" s="13"/>
      <c r="D1151" s="13"/>
      <c r="E1151" s="13"/>
      <c r="F1151" s="50" t="s">
        <v>165</v>
      </c>
      <c r="G1151" s="13">
        <v>610</v>
      </c>
      <c r="H1151" s="13" t="s">
        <v>137</v>
      </c>
      <c r="I1151" s="47">
        <v>23880</v>
      </c>
      <c r="J1151" s="47"/>
      <c r="K1151" s="47">
        <f t="shared" si="92"/>
        <v>23880</v>
      </c>
      <c r="M1151" s="47"/>
      <c r="N1151" s="47"/>
      <c r="O1151" s="47">
        <f t="shared" si="94"/>
        <v>0</v>
      </c>
      <c r="Q1151" s="47">
        <f t="shared" si="95"/>
        <v>23880</v>
      </c>
      <c r="R1151" s="47">
        <f t="shared" si="95"/>
        <v>0</v>
      </c>
      <c r="S1151" s="47">
        <f t="shared" si="95"/>
        <v>23880</v>
      </c>
    </row>
    <row r="1152" spans="2:19" x14ac:dyDescent="0.2">
      <c r="B1152" s="73">
        <f t="shared" si="93"/>
        <v>448</v>
      </c>
      <c r="C1152" s="13"/>
      <c r="D1152" s="13"/>
      <c r="E1152" s="13"/>
      <c r="F1152" s="50" t="s">
        <v>165</v>
      </c>
      <c r="G1152" s="13">
        <v>620</v>
      </c>
      <c r="H1152" s="13" t="s">
        <v>132</v>
      </c>
      <c r="I1152" s="47">
        <v>8348</v>
      </c>
      <c r="J1152" s="47"/>
      <c r="K1152" s="47">
        <f t="shared" si="92"/>
        <v>8348</v>
      </c>
      <c r="M1152" s="47"/>
      <c r="N1152" s="47"/>
      <c r="O1152" s="47">
        <f t="shared" si="94"/>
        <v>0</v>
      </c>
      <c r="Q1152" s="47">
        <f t="shared" si="95"/>
        <v>8348</v>
      </c>
      <c r="R1152" s="47">
        <f t="shared" si="95"/>
        <v>0</v>
      </c>
      <c r="S1152" s="47">
        <f t="shared" si="95"/>
        <v>8348</v>
      </c>
    </row>
    <row r="1153" spans="2:19" x14ac:dyDescent="0.2">
      <c r="B1153" s="73">
        <f t="shared" si="93"/>
        <v>449</v>
      </c>
      <c r="C1153" s="13"/>
      <c r="D1153" s="13"/>
      <c r="E1153" s="13"/>
      <c r="F1153" s="50" t="s">
        <v>165</v>
      </c>
      <c r="G1153" s="13">
        <v>630</v>
      </c>
      <c r="H1153" s="13" t="s">
        <v>129</v>
      </c>
      <c r="I1153" s="47">
        <f>I1156+I1155+I1154</f>
        <v>5589</v>
      </c>
      <c r="J1153" s="47">
        <f>J1156+J1155+J1154</f>
        <v>0</v>
      </c>
      <c r="K1153" s="47">
        <f t="shared" ref="K1153:K1216" si="96">I1153+J1153</f>
        <v>5589</v>
      </c>
      <c r="M1153" s="47">
        <f>M1156+M1155+M1154</f>
        <v>0</v>
      </c>
      <c r="N1153" s="47">
        <f>N1156+N1155+N1154</f>
        <v>0</v>
      </c>
      <c r="O1153" s="47">
        <f t="shared" si="94"/>
        <v>0</v>
      </c>
      <c r="Q1153" s="47">
        <f t="shared" si="95"/>
        <v>5589</v>
      </c>
      <c r="R1153" s="47">
        <f t="shared" si="95"/>
        <v>0</v>
      </c>
      <c r="S1153" s="47">
        <f t="shared" si="95"/>
        <v>5589</v>
      </c>
    </row>
    <row r="1154" spans="2:19" x14ac:dyDescent="0.2">
      <c r="B1154" s="73">
        <f t="shared" ref="B1154:B1217" si="97">B1153+1</f>
        <v>450</v>
      </c>
      <c r="C1154" s="4"/>
      <c r="D1154" s="4"/>
      <c r="E1154" s="4"/>
      <c r="F1154" s="51" t="s">
        <v>165</v>
      </c>
      <c r="G1154" s="4">
        <v>632</v>
      </c>
      <c r="H1154" s="4" t="s">
        <v>140</v>
      </c>
      <c r="I1154" s="24">
        <v>4865</v>
      </c>
      <c r="J1154" s="24"/>
      <c r="K1154" s="24">
        <f t="shared" si="96"/>
        <v>4865</v>
      </c>
      <c r="M1154" s="24"/>
      <c r="N1154" s="24"/>
      <c r="O1154" s="24">
        <f t="shared" si="94"/>
        <v>0</v>
      </c>
      <c r="Q1154" s="24">
        <f t="shared" si="95"/>
        <v>4865</v>
      </c>
      <c r="R1154" s="24">
        <f t="shared" si="95"/>
        <v>0</v>
      </c>
      <c r="S1154" s="24">
        <f t="shared" si="95"/>
        <v>4865</v>
      </c>
    </row>
    <row r="1155" spans="2:19" x14ac:dyDescent="0.2">
      <c r="B1155" s="73">
        <f t="shared" si="97"/>
        <v>451</v>
      </c>
      <c r="C1155" s="4"/>
      <c r="D1155" s="4"/>
      <c r="E1155" s="4"/>
      <c r="F1155" s="51" t="s">
        <v>165</v>
      </c>
      <c r="G1155" s="4">
        <v>633</v>
      </c>
      <c r="H1155" s="4" t="s">
        <v>133</v>
      </c>
      <c r="I1155" s="24">
        <v>122</v>
      </c>
      <c r="J1155" s="24"/>
      <c r="K1155" s="24">
        <f t="shared" si="96"/>
        <v>122</v>
      </c>
      <c r="M1155" s="24"/>
      <c r="N1155" s="24"/>
      <c r="O1155" s="24">
        <f t="shared" si="94"/>
        <v>0</v>
      </c>
      <c r="Q1155" s="24">
        <f t="shared" si="95"/>
        <v>122</v>
      </c>
      <c r="R1155" s="24">
        <f t="shared" si="95"/>
        <v>0</v>
      </c>
      <c r="S1155" s="24">
        <f t="shared" si="95"/>
        <v>122</v>
      </c>
    </row>
    <row r="1156" spans="2:19" x14ac:dyDescent="0.2">
      <c r="B1156" s="73">
        <f t="shared" si="97"/>
        <v>452</v>
      </c>
      <c r="C1156" s="4"/>
      <c r="D1156" s="4"/>
      <c r="E1156" s="4"/>
      <c r="F1156" s="51" t="s">
        <v>165</v>
      </c>
      <c r="G1156" s="4">
        <v>637</v>
      </c>
      <c r="H1156" s="4" t="s">
        <v>130</v>
      </c>
      <c r="I1156" s="24">
        <v>602</v>
      </c>
      <c r="J1156" s="24"/>
      <c r="K1156" s="24">
        <f t="shared" si="96"/>
        <v>602</v>
      </c>
      <c r="M1156" s="24"/>
      <c r="N1156" s="24"/>
      <c r="O1156" s="24">
        <f t="shared" si="94"/>
        <v>0</v>
      </c>
      <c r="Q1156" s="24">
        <f t="shared" si="95"/>
        <v>602</v>
      </c>
      <c r="R1156" s="24">
        <f t="shared" si="95"/>
        <v>0</v>
      </c>
      <c r="S1156" s="24">
        <f t="shared" si="95"/>
        <v>602</v>
      </c>
    </row>
    <row r="1157" spans="2:19" x14ac:dyDescent="0.2">
      <c r="B1157" s="73">
        <f t="shared" si="97"/>
        <v>453</v>
      </c>
      <c r="C1157" s="13"/>
      <c r="D1157" s="13"/>
      <c r="E1157" s="13"/>
      <c r="F1157" s="50" t="s">
        <v>165</v>
      </c>
      <c r="G1157" s="13">
        <v>640</v>
      </c>
      <c r="H1157" s="13" t="s">
        <v>136</v>
      </c>
      <c r="I1157" s="47">
        <v>50</v>
      </c>
      <c r="J1157" s="47"/>
      <c r="K1157" s="47">
        <f t="shared" si="96"/>
        <v>50</v>
      </c>
      <c r="M1157" s="47"/>
      <c r="N1157" s="47"/>
      <c r="O1157" s="47">
        <f t="shared" ref="O1157:O1220" si="98">M1157+N1157</f>
        <v>0</v>
      </c>
      <c r="Q1157" s="47">
        <f t="shared" si="95"/>
        <v>50</v>
      </c>
      <c r="R1157" s="47">
        <f t="shared" si="95"/>
        <v>0</v>
      </c>
      <c r="S1157" s="47">
        <f t="shared" si="95"/>
        <v>50</v>
      </c>
    </row>
    <row r="1158" spans="2:19" ht="15" x14ac:dyDescent="0.25">
      <c r="B1158" s="73">
        <f t="shared" si="97"/>
        <v>454</v>
      </c>
      <c r="C1158" s="16"/>
      <c r="D1158" s="16"/>
      <c r="E1158" s="16">
        <v>14</v>
      </c>
      <c r="F1158" s="48"/>
      <c r="G1158" s="16"/>
      <c r="H1158" s="16" t="s">
        <v>266</v>
      </c>
      <c r="I1158" s="45">
        <f>I1159+I1160+I1161+I1168</f>
        <v>843146</v>
      </c>
      <c r="J1158" s="45">
        <f>J1159+J1160+J1161+J1168</f>
        <v>0</v>
      </c>
      <c r="K1158" s="45">
        <f t="shared" si="96"/>
        <v>843146</v>
      </c>
      <c r="M1158" s="45">
        <v>0</v>
      </c>
      <c r="N1158" s="45"/>
      <c r="O1158" s="45">
        <f t="shared" si="98"/>
        <v>0</v>
      </c>
      <c r="Q1158" s="45">
        <f t="shared" si="95"/>
        <v>843146</v>
      </c>
      <c r="R1158" s="45">
        <f t="shared" si="95"/>
        <v>0</v>
      </c>
      <c r="S1158" s="45">
        <f t="shared" si="95"/>
        <v>843146</v>
      </c>
    </row>
    <row r="1159" spans="2:19" x14ac:dyDescent="0.2">
      <c r="B1159" s="73">
        <f t="shared" si="97"/>
        <v>455</v>
      </c>
      <c r="C1159" s="13"/>
      <c r="D1159" s="13"/>
      <c r="E1159" s="13"/>
      <c r="F1159" s="50" t="s">
        <v>165</v>
      </c>
      <c r="G1159" s="13">
        <v>610</v>
      </c>
      <c r="H1159" s="13" t="s">
        <v>137</v>
      </c>
      <c r="I1159" s="47">
        <v>547819</v>
      </c>
      <c r="J1159" s="47"/>
      <c r="K1159" s="47">
        <f t="shared" si="96"/>
        <v>547819</v>
      </c>
      <c r="M1159" s="47"/>
      <c r="N1159" s="47"/>
      <c r="O1159" s="47">
        <f t="shared" si="98"/>
        <v>0</v>
      </c>
      <c r="Q1159" s="47">
        <f t="shared" si="95"/>
        <v>547819</v>
      </c>
      <c r="R1159" s="47">
        <f t="shared" si="95"/>
        <v>0</v>
      </c>
      <c r="S1159" s="47">
        <f t="shared" si="95"/>
        <v>547819</v>
      </c>
    </row>
    <row r="1160" spans="2:19" x14ac:dyDescent="0.2">
      <c r="B1160" s="73">
        <f t="shared" si="97"/>
        <v>456</v>
      </c>
      <c r="C1160" s="13"/>
      <c r="D1160" s="13"/>
      <c r="E1160" s="13"/>
      <c r="F1160" s="50" t="s">
        <v>165</v>
      </c>
      <c r="G1160" s="13">
        <v>620</v>
      </c>
      <c r="H1160" s="13" t="s">
        <v>132</v>
      </c>
      <c r="I1160" s="47">
        <v>191327</v>
      </c>
      <c r="J1160" s="47"/>
      <c r="K1160" s="47">
        <f t="shared" si="96"/>
        <v>191327</v>
      </c>
      <c r="M1160" s="47"/>
      <c r="N1160" s="47"/>
      <c r="O1160" s="47">
        <f t="shared" si="98"/>
        <v>0</v>
      </c>
      <c r="Q1160" s="47">
        <f t="shared" si="95"/>
        <v>191327</v>
      </c>
      <c r="R1160" s="47">
        <f t="shared" si="95"/>
        <v>0</v>
      </c>
      <c r="S1160" s="47">
        <f t="shared" si="95"/>
        <v>191327</v>
      </c>
    </row>
    <row r="1161" spans="2:19" x14ac:dyDescent="0.2">
      <c r="B1161" s="73">
        <f t="shared" si="97"/>
        <v>457</v>
      </c>
      <c r="C1161" s="13"/>
      <c r="D1161" s="13"/>
      <c r="E1161" s="13"/>
      <c r="F1161" s="50" t="s">
        <v>165</v>
      </c>
      <c r="G1161" s="13">
        <v>630</v>
      </c>
      <c r="H1161" s="13" t="s">
        <v>129</v>
      </c>
      <c r="I1161" s="47">
        <f>I1167+I1166+I1165+I1164+I1163+I1162</f>
        <v>97370</v>
      </c>
      <c r="J1161" s="47">
        <f>J1167+J1166+J1165+J1164+J1163+J1162</f>
        <v>0</v>
      </c>
      <c r="K1161" s="47">
        <f t="shared" si="96"/>
        <v>97370</v>
      </c>
      <c r="M1161" s="47">
        <f>M1167+M1166+M1165+M1164+M1163+M1162</f>
        <v>0</v>
      </c>
      <c r="N1161" s="47">
        <f>N1167+N1166+N1165+N1164+N1163+N1162</f>
        <v>0</v>
      </c>
      <c r="O1161" s="47">
        <f t="shared" si="98"/>
        <v>0</v>
      </c>
      <c r="Q1161" s="47">
        <f t="shared" si="95"/>
        <v>97370</v>
      </c>
      <c r="R1161" s="47">
        <f t="shared" si="95"/>
        <v>0</v>
      </c>
      <c r="S1161" s="47">
        <f t="shared" si="95"/>
        <v>97370</v>
      </c>
    </row>
    <row r="1162" spans="2:19" x14ac:dyDescent="0.2">
      <c r="B1162" s="73">
        <f t="shared" si="97"/>
        <v>458</v>
      </c>
      <c r="C1162" s="4"/>
      <c r="D1162" s="4"/>
      <c r="E1162" s="4"/>
      <c r="F1162" s="51" t="s">
        <v>165</v>
      </c>
      <c r="G1162" s="4">
        <v>631</v>
      </c>
      <c r="H1162" s="4" t="s">
        <v>135</v>
      </c>
      <c r="I1162" s="24">
        <v>408</v>
      </c>
      <c r="J1162" s="24"/>
      <c r="K1162" s="24">
        <f t="shared" si="96"/>
        <v>408</v>
      </c>
      <c r="M1162" s="24"/>
      <c r="N1162" s="24"/>
      <c r="O1162" s="24">
        <f t="shared" si="98"/>
        <v>0</v>
      </c>
      <c r="Q1162" s="24">
        <f t="shared" si="95"/>
        <v>408</v>
      </c>
      <c r="R1162" s="24">
        <f t="shared" si="95"/>
        <v>0</v>
      </c>
      <c r="S1162" s="24">
        <f t="shared" si="95"/>
        <v>408</v>
      </c>
    </row>
    <row r="1163" spans="2:19" x14ac:dyDescent="0.2">
      <c r="B1163" s="73">
        <f t="shared" si="97"/>
        <v>459</v>
      </c>
      <c r="C1163" s="4"/>
      <c r="D1163" s="4"/>
      <c r="E1163" s="4"/>
      <c r="F1163" s="51" t="s">
        <v>165</v>
      </c>
      <c r="G1163" s="4">
        <v>632</v>
      </c>
      <c r="H1163" s="4" t="s">
        <v>140</v>
      </c>
      <c r="I1163" s="24">
        <v>40066</v>
      </c>
      <c r="J1163" s="24"/>
      <c r="K1163" s="24">
        <f t="shared" si="96"/>
        <v>40066</v>
      </c>
      <c r="M1163" s="24"/>
      <c r="N1163" s="24"/>
      <c r="O1163" s="24">
        <f t="shared" si="98"/>
        <v>0</v>
      </c>
      <c r="Q1163" s="24">
        <f t="shared" si="95"/>
        <v>40066</v>
      </c>
      <c r="R1163" s="24">
        <f t="shared" si="95"/>
        <v>0</v>
      </c>
      <c r="S1163" s="24">
        <f t="shared" si="95"/>
        <v>40066</v>
      </c>
    </row>
    <row r="1164" spans="2:19" x14ac:dyDescent="0.2">
      <c r="B1164" s="73">
        <f t="shared" si="97"/>
        <v>460</v>
      </c>
      <c r="C1164" s="4"/>
      <c r="D1164" s="4"/>
      <c r="E1164" s="4"/>
      <c r="F1164" s="51" t="s">
        <v>165</v>
      </c>
      <c r="G1164" s="4">
        <v>633</v>
      </c>
      <c r="H1164" s="4" t="s">
        <v>133</v>
      </c>
      <c r="I1164" s="24">
        <v>16035</v>
      </c>
      <c r="J1164" s="24"/>
      <c r="K1164" s="24">
        <f t="shared" si="96"/>
        <v>16035</v>
      </c>
      <c r="M1164" s="24"/>
      <c r="N1164" s="24"/>
      <c r="O1164" s="24">
        <f t="shared" si="98"/>
        <v>0</v>
      </c>
      <c r="Q1164" s="24">
        <f t="shared" si="95"/>
        <v>16035</v>
      </c>
      <c r="R1164" s="24">
        <f t="shared" si="95"/>
        <v>0</v>
      </c>
      <c r="S1164" s="24">
        <f t="shared" si="95"/>
        <v>16035</v>
      </c>
    </row>
    <row r="1165" spans="2:19" x14ac:dyDescent="0.2">
      <c r="B1165" s="73">
        <f t="shared" si="97"/>
        <v>461</v>
      </c>
      <c r="C1165" s="4"/>
      <c r="D1165" s="4"/>
      <c r="E1165" s="4"/>
      <c r="F1165" s="51" t="s">
        <v>165</v>
      </c>
      <c r="G1165" s="4">
        <v>635</v>
      </c>
      <c r="H1165" s="4" t="s">
        <v>139</v>
      </c>
      <c r="I1165" s="24">
        <v>4733</v>
      </c>
      <c r="J1165" s="24"/>
      <c r="K1165" s="24">
        <f t="shared" si="96"/>
        <v>4733</v>
      </c>
      <c r="M1165" s="24"/>
      <c r="N1165" s="24"/>
      <c r="O1165" s="24">
        <f t="shared" si="98"/>
        <v>0</v>
      </c>
      <c r="Q1165" s="24">
        <f t="shared" si="95"/>
        <v>4733</v>
      </c>
      <c r="R1165" s="24">
        <f t="shared" si="95"/>
        <v>0</v>
      </c>
      <c r="S1165" s="24">
        <f t="shared" si="95"/>
        <v>4733</v>
      </c>
    </row>
    <row r="1166" spans="2:19" x14ac:dyDescent="0.2">
      <c r="B1166" s="73">
        <f t="shared" si="97"/>
        <v>462</v>
      </c>
      <c r="C1166" s="4"/>
      <c r="D1166" s="4"/>
      <c r="E1166" s="4"/>
      <c r="F1166" s="51" t="s">
        <v>165</v>
      </c>
      <c r="G1166" s="4">
        <v>636</v>
      </c>
      <c r="H1166" s="4" t="s">
        <v>134</v>
      </c>
      <c r="I1166" s="24">
        <v>102</v>
      </c>
      <c r="J1166" s="24"/>
      <c r="K1166" s="24">
        <f t="shared" si="96"/>
        <v>102</v>
      </c>
      <c r="M1166" s="24"/>
      <c r="N1166" s="24"/>
      <c r="O1166" s="24">
        <f t="shared" si="98"/>
        <v>0</v>
      </c>
      <c r="Q1166" s="24">
        <f t="shared" si="95"/>
        <v>102</v>
      </c>
      <c r="R1166" s="24">
        <f t="shared" si="95"/>
        <v>0</v>
      </c>
      <c r="S1166" s="24">
        <f t="shared" si="95"/>
        <v>102</v>
      </c>
    </row>
    <row r="1167" spans="2:19" x14ac:dyDescent="0.2">
      <c r="B1167" s="73">
        <f t="shared" si="97"/>
        <v>463</v>
      </c>
      <c r="C1167" s="4"/>
      <c r="D1167" s="4"/>
      <c r="E1167" s="4"/>
      <c r="F1167" s="51" t="s">
        <v>165</v>
      </c>
      <c r="G1167" s="4">
        <v>637</v>
      </c>
      <c r="H1167" s="4" t="s">
        <v>130</v>
      </c>
      <c r="I1167" s="24">
        <v>36026</v>
      </c>
      <c r="J1167" s="24"/>
      <c r="K1167" s="24">
        <f t="shared" si="96"/>
        <v>36026</v>
      </c>
      <c r="M1167" s="24"/>
      <c r="N1167" s="24"/>
      <c r="O1167" s="24">
        <f t="shared" si="98"/>
        <v>0</v>
      </c>
      <c r="Q1167" s="24">
        <f t="shared" si="95"/>
        <v>36026</v>
      </c>
      <c r="R1167" s="24">
        <f t="shared" si="95"/>
        <v>0</v>
      </c>
      <c r="S1167" s="24">
        <f t="shared" si="95"/>
        <v>36026</v>
      </c>
    </row>
    <row r="1168" spans="2:19" x14ac:dyDescent="0.2">
      <c r="B1168" s="73">
        <f t="shared" si="97"/>
        <v>464</v>
      </c>
      <c r="C1168" s="13"/>
      <c r="D1168" s="13"/>
      <c r="E1168" s="13"/>
      <c r="F1168" s="50" t="s">
        <v>165</v>
      </c>
      <c r="G1168" s="13">
        <v>640</v>
      </c>
      <c r="H1168" s="13" t="s">
        <v>136</v>
      </c>
      <c r="I1168" s="47">
        <v>6630</v>
      </c>
      <c r="J1168" s="47"/>
      <c r="K1168" s="47">
        <f t="shared" si="96"/>
        <v>6630</v>
      </c>
      <c r="M1168" s="47"/>
      <c r="N1168" s="47"/>
      <c r="O1168" s="47">
        <f t="shared" si="98"/>
        <v>0</v>
      </c>
      <c r="Q1168" s="47">
        <f t="shared" si="95"/>
        <v>6630</v>
      </c>
      <c r="R1168" s="47">
        <f t="shared" si="95"/>
        <v>0</v>
      </c>
      <c r="S1168" s="47">
        <f t="shared" si="95"/>
        <v>6630</v>
      </c>
    </row>
    <row r="1169" spans="2:19" ht="15" x14ac:dyDescent="0.2">
      <c r="B1169" s="73">
        <f t="shared" si="97"/>
        <v>465</v>
      </c>
      <c r="C1169" s="9">
        <v>4</v>
      </c>
      <c r="D1169" s="200" t="s">
        <v>168</v>
      </c>
      <c r="E1169" s="193"/>
      <c r="F1169" s="193"/>
      <c r="G1169" s="193"/>
      <c r="H1169" s="194"/>
      <c r="I1169" s="43">
        <f>I1170+I1176+I1277+I1294+I1316+I1331+I1348+I1367+I1389+I1311</f>
        <v>1171729</v>
      </c>
      <c r="J1169" s="43">
        <f>J1170+J1176+J1277+J1294+J1316+J1331+J1348+J1367+J1389+J1311</f>
        <v>0</v>
      </c>
      <c r="K1169" s="43">
        <f t="shared" si="96"/>
        <v>1171729</v>
      </c>
      <c r="M1169" s="43">
        <f>M1170+M1176+M1277+M1294+M1316+M1331+M1348+M1367+M1389+M1311</f>
        <v>40000</v>
      </c>
      <c r="N1169" s="43">
        <f>N1170+N1176+N1277+N1294+N1316+N1331+N1348+N1367+N1389+N1311</f>
        <v>0</v>
      </c>
      <c r="O1169" s="43">
        <f t="shared" si="98"/>
        <v>40000</v>
      </c>
      <c r="Q1169" s="43">
        <f t="shared" si="95"/>
        <v>1211729</v>
      </c>
      <c r="R1169" s="43">
        <f t="shared" si="95"/>
        <v>0</v>
      </c>
      <c r="S1169" s="43">
        <f t="shared" si="95"/>
        <v>1211729</v>
      </c>
    </row>
    <row r="1170" spans="2:19" x14ac:dyDescent="0.2">
      <c r="B1170" s="73">
        <f t="shared" si="97"/>
        <v>466</v>
      </c>
      <c r="C1170" s="13"/>
      <c r="D1170" s="13"/>
      <c r="E1170" s="13"/>
      <c r="F1170" s="50" t="s">
        <v>167</v>
      </c>
      <c r="G1170" s="13">
        <v>640</v>
      </c>
      <c r="H1170" s="13" t="s">
        <v>136</v>
      </c>
      <c r="I1170" s="47">
        <f>SUM(I1171:I1175)</f>
        <v>59480</v>
      </c>
      <c r="J1170" s="47">
        <f>SUM(J1171:J1175)</f>
        <v>0</v>
      </c>
      <c r="K1170" s="47">
        <f t="shared" si="96"/>
        <v>59480</v>
      </c>
      <c r="M1170" s="47"/>
      <c r="N1170" s="47"/>
      <c r="O1170" s="47">
        <f t="shared" si="98"/>
        <v>0</v>
      </c>
      <c r="Q1170" s="47">
        <f t="shared" si="95"/>
        <v>59480</v>
      </c>
      <c r="R1170" s="47">
        <f t="shared" si="95"/>
        <v>0</v>
      </c>
      <c r="S1170" s="47">
        <f t="shared" si="95"/>
        <v>59480</v>
      </c>
    </row>
    <row r="1171" spans="2:19" x14ac:dyDescent="0.2">
      <c r="B1171" s="73">
        <f t="shared" si="97"/>
        <v>467</v>
      </c>
      <c r="C1171" s="13"/>
      <c r="D1171" s="13"/>
      <c r="E1171" s="13"/>
      <c r="F1171" s="50"/>
      <c r="G1171" s="13"/>
      <c r="H1171" s="58" t="s">
        <v>391</v>
      </c>
      <c r="I1171" s="56">
        <v>24921</v>
      </c>
      <c r="J1171" s="56"/>
      <c r="K1171" s="56">
        <f t="shared" si="96"/>
        <v>24921</v>
      </c>
      <c r="M1171" s="56"/>
      <c r="N1171" s="56"/>
      <c r="O1171" s="56">
        <f t="shared" si="98"/>
        <v>0</v>
      </c>
      <c r="Q1171" s="56">
        <f t="shared" si="95"/>
        <v>24921</v>
      </c>
      <c r="R1171" s="56">
        <f t="shared" si="95"/>
        <v>0</v>
      </c>
      <c r="S1171" s="56">
        <f t="shared" si="95"/>
        <v>24921</v>
      </c>
    </row>
    <row r="1172" spans="2:19" x14ac:dyDescent="0.2">
      <c r="B1172" s="73">
        <f t="shared" si="97"/>
        <v>468</v>
      </c>
      <c r="C1172" s="13"/>
      <c r="D1172" s="13"/>
      <c r="E1172" s="13"/>
      <c r="F1172" s="50"/>
      <c r="G1172" s="13"/>
      <c r="H1172" s="58" t="s">
        <v>392</v>
      </c>
      <c r="I1172" s="56">
        <v>20239</v>
      </c>
      <c r="J1172" s="56"/>
      <c r="K1172" s="56">
        <f t="shared" si="96"/>
        <v>20239</v>
      </c>
      <c r="M1172" s="56"/>
      <c r="N1172" s="56"/>
      <c r="O1172" s="56">
        <f t="shared" si="98"/>
        <v>0</v>
      </c>
      <c r="Q1172" s="56">
        <f t="shared" si="95"/>
        <v>20239</v>
      </c>
      <c r="R1172" s="56">
        <f t="shared" si="95"/>
        <v>0</v>
      </c>
      <c r="S1172" s="56">
        <f t="shared" si="95"/>
        <v>20239</v>
      </c>
    </row>
    <row r="1173" spans="2:19" x14ac:dyDescent="0.2">
      <c r="B1173" s="73">
        <f t="shared" si="97"/>
        <v>469</v>
      </c>
      <c r="C1173" s="13"/>
      <c r="D1173" s="13"/>
      <c r="E1173" s="13"/>
      <c r="F1173" s="50"/>
      <c r="G1173" s="13"/>
      <c r="H1173" s="58" t="s">
        <v>393</v>
      </c>
      <c r="I1173" s="56">
        <v>6334</v>
      </c>
      <c r="J1173" s="56"/>
      <c r="K1173" s="56">
        <f t="shared" si="96"/>
        <v>6334</v>
      </c>
      <c r="M1173" s="56"/>
      <c r="N1173" s="56"/>
      <c r="O1173" s="56">
        <f t="shared" si="98"/>
        <v>0</v>
      </c>
      <c r="Q1173" s="56">
        <f t="shared" si="95"/>
        <v>6334</v>
      </c>
      <c r="R1173" s="56">
        <f t="shared" si="95"/>
        <v>0</v>
      </c>
      <c r="S1173" s="56">
        <f t="shared" si="95"/>
        <v>6334</v>
      </c>
    </row>
    <row r="1174" spans="2:19" x14ac:dyDescent="0.2">
      <c r="B1174" s="73">
        <f t="shared" si="97"/>
        <v>470</v>
      </c>
      <c r="C1174" s="13"/>
      <c r="D1174" s="13"/>
      <c r="E1174" s="13"/>
      <c r="F1174" s="50"/>
      <c r="G1174" s="13"/>
      <c r="H1174" s="58" t="s">
        <v>249</v>
      </c>
      <c r="I1174" s="56">
        <v>6609</v>
      </c>
      <c r="J1174" s="56"/>
      <c r="K1174" s="56">
        <f t="shared" si="96"/>
        <v>6609</v>
      </c>
      <c r="M1174" s="56"/>
      <c r="N1174" s="56"/>
      <c r="O1174" s="56">
        <f t="shared" si="98"/>
        <v>0</v>
      </c>
      <c r="Q1174" s="56">
        <f t="shared" si="95"/>
        <v>6609</v>
      </c>
      <c r="R1174" s="56">
        <f t="shared" si="95"/>
        <v>0</v>
      </c>
      <c r="S1174" s="56">
        <f t="shared" si="95"/>
        <v>6609</v>
      </c>
    </row>
    <row r="1175" spans="2:19" x14ac:dyDescent="0.2">
      <c r="B1175" s="73">
        <f t="shared" si="97"/>
        <v>471</v>
      </c>
      <c r="C1175" s="13"/>
      <c r="D1175" s="13"/>
      <c r="E1175" s="13"/>
      <c r="F1175" s="50"/>
      <c r="G1175" s="13"/>
      <c r="H1175" s="58" t="s">
        <v>297</v>
      </c>
      <c r="I1175" s="56">
        <v>1377</v>
      </c>
      <c r="J1175" s="56"/>
      <c r="K1175" s="56">
        <f t="shared" si="96"/>
        <v>1377</v>
      </c>
      <c r="M1175" s="56"/>
      <c r="N1175" s="56"/>
      <c r="O1175" s="56">
        <f t="shared" si="98"/>
        <v>0</v>
      </c>
      <c r="Q1175" s="56">
        <f t="shared" si="95"/>
        <v>1377</v>
      </c>
      <c r="R1175" s="56">
        <f t="shared" si="95"/>
        <v>0</v>
      </c>
      <c r="S1175" s="56">
        <f t="shared" si="95"/>
        <v>1377</v>
      </c>
    </row>
    <row r="1176" spans="2:19" ht="15" x14ac:dyDescent="0.25">
      <c r="B1176" s="73">
        <f t="shared" si="97"/>
        <v>472</v>
      </c>
      <c r="C1176" s="16"/>
      <c r="D1176" s="16"/>
      <c r="E1176" s="16">
        <v>4</v>
      </c>
      <c r="F1176" s="48"/>
      <c r="G1176" s="16"/>
      <c r="H1176" s="16" t="s">
        <v>86</v>
      </c>
      <c r="I1176" s="45">
        <f>I1269+I1262+I1255+I1248+I1241+I1233+I1226+I1219+I1212+I1205+I1198+I1191+I1184+I1177</f>
        <v>393257</v>
      </c>
      <c r="J1176" s="45">
        <f>J1269+J1262+J1255+J1248+J1241+J1233+J1226+J1219+J1212+J1205+J1198+J1191+J1184+J1177</f>
        <v>0</v>
      </c>
      <c r="K1176" s="45">
        <f t="shared" si="96"/>
        <v>393257</v>
      </c>
      <c r="M1176" s="45">
        <f>M1269+M1262+M1255+M1248+M1241+M1233+M1226+M1219+M1212+M1205+M1198+M1191+M1184+M1177</f>
        <v>0</v>
      </c>
      <c r="N1176" s="45">
        <f>N1269+N1262+N1255+N1248+N1241+N1233+N1226+N1219+N1212+N1205+N1198+N1191+N1184+N1177</f>
        <v>0</v>
      </c>
      <c r="O1176" s="45">
        <f t="shared" si="98"/>
        <v>0</v>
      </c>
      <c r="Q1176" s="45">
        <f t="shared" si="95"/>
        <v>393257</v>
      </c>
      <c r="R1176" s="45">
        <f t="shared" si="95"/>
        <v>0</v>
      </c>
      <c r="S1176" s="45">
        <f t="shared" si="95"/>
        <v>393257</v>
      </c>
    </row>
    <row r="1177" spans="2:19" x14ac:dyDescent="0.2">
      <c r="B1177" s="73">
        <f t="shared" si="97"/>
        <v>473</v>
      </c>
      <c r="C1177" s="12"/>
      <c r="D1177" s="12"/>
      <c r="E1177" s="12" t="s">
        <v>96</v>
      </c>
      <c r="F1177" s="49"/>
      <c r="G1177" s="12"/>
      <c r="H1177" s="12" t="s">
        <v>65</v>
      </c>
      <c r="I1177" s="46">
        <f>I1178+I1179+I1180</f>
        <v>18530</v>
      </c>
      <c r="J1177" s="46">
        <f>J1178+J1179+J1180</f>
        <v>0</v>
      </c>
      <c r="K1177" s="46">
        <f t="shared" si="96"/>
        <v>18530</v>
      </c>
      <c r="M1177" s="46">
        <f>M1180+M1179+M1178</f>
        <v>0</v>
      </c>
      <c r="N1177" s="46">
        <f>N1180+N1179+N1178</f>
        <v>0</v>
      </c>
      <c r="O1177" s="46">
        <f t="shared" si="98"/>
        <v>0</v>
      </c>
      <c r="Q1177" s="46">
        <f t="shared" si="95"/>
        <v>18530</v>
      </c>
      <c r="R1177" s="46">
        <f t="shared" si="95"/>
        <v>0</v>
      </c>
      <c r="S1177" s="46">
        <f t="shared" si="95"/>
        <v>18530</v>
      </c>
    </row>
    <row r="1178" spans="2:19" x14ac:dyDescent="0.2">
      <c r="B1178" s="73">
        <f t="shared" si="97"/>
        <v>474</v>
      </c>
      <c r="C1178" s="13"/>
      <c r="D1178" s="13"/>
      <c r="E1178" s="13"/>
      <c r="F1178" s="50" t="s">
        <v>167</v>
      </c>
      <c r="G1178" s="13">
        <v>610</v>
      </c>
      <c r="H1178" s="13" t="s">
        <v>137</v>
      </c>
      <c r="I1178" s="47">
        <v>11600</v>
      </c>
      <c r="J1178" s="47"/>
      <c r="K1178" s="47">
        <f t="shared" si="96"/>
        <v>11600</v>
      </c>
      <c r="M1178" s="47"/>
      <c r="N1178" s="47"/>
      <c r="O1178" s="47">
        <f t="shared" si="98"/>
        <v>0</v>
      </c>
      <c r="Q1178" s="47">
        <f t="shared" si="95"/>
        <v>11600</v>
      </c>
      <c r="R1178" s="47">
        <f t="shared" si="95"/>
        <v>0</v>
      </c>
      <c r="S1178" s="47">
        <f t="shared" si="95"/>
        <v>11600</v>
      </c>
    </row>
    <row r="1179" spans="2:19" x14ac:dyDescent="0.2">
      <c r="B1179" s="73">
        <f t="shared" si="97"/>
        <v>475</v>
      </c>
      <c r="C1179" s="13"/>
      <c r="D1179" s="13"/>
      <c r="E1179" s="13"/>
      <c r="F1179" s="50" t="s">
        <v>167</v>
      </c>
      <c r="G1179" s="13">
        <v>620</v>
      </c>
      <c r="H1179" s="13" t="s">
        <v>132</v>
      </c>
      <c r="I1179" s="47">
        <v>4310</v>
      </c>
      <c r="J1179" s="47"/>
      <c r="K1179" s="47">
        <f t="shared" si="96"/>
        <v>4310</v>
      </c>
      <c r="M1179" s="47"/>
      <c r="N1179" s="47"/>
      <c r="O1179" s="47">
        <f t="shared" si="98"/>
        <v>0</v>
      </c>
      <c r="Q1179" s="47">
        <f t="shared" si="95"/>
        <v>4310</v>
      </c>
      <c r="R1179" s="47">
        <f t="shared" si="95"/>
        <v>0</v>
      </c>
      <c r="S1179" s="47">
        <f t="shared" si="95"/>
        <v>4310</v>
      </c>
    </row>
    <row r="1180" spans="2:19" x14ac:dyDescent="0.2">
      <c r="B1180" s="73">
        <f t="shared" si="97"/>
        <v>476</v>
      </c>
      <c r="C1180" s="13"/>
      <c r="D1180" s="13"/>
      <c r="E1180" s="13"/>
      <c r="F1180" s="50" t="s">
        <v>167</v>
      </c>
      <c r="G1180" s="13">
        <v>630</v>
      </c>
      <c r="H1180" s="13" t="s">
        <v>129</v>
      </c>
      <c r="I1180" s="47">
        <f>I1183+I1182+I1181</f>
        <v>2620</v>
      </c>
      <c r="J1180" s="47">
        <f>J1183+J1182+J1181</f>
        <v>0</v>
      </c>
      <c r="K1180" s="47">
        <f t="shared" si="96"/>
        <v>2620</v>
      </c>
      <c r="M1180" s="47">
        <f>M1183+M1182+M1181</f>
        <v>0</v>
      </c>
      <c r="N1180" s="47">
        <f>N1183+N1182+N1181</f>
        <v>0</v>
      </c>
      <c r="O1180" s="47">
        <f t="shared" si="98"/>
        <v>0</v>
      </c>
      <c r="Q1180" s="47">
        <f t="shared" si="95"/>
        <v>2620</v>
      </c>
      <c r="R1180" s="47">
        <f t="shared" si="95"/>
        <v>0</v>
      </c>
      <c r="S1180" s="47">
        <f t="shared" si="95"/>
        <v>2620</v>
      </c>
    </row>
    <row r="1181" spans="2:19" x14ac:dyDescent="0.2">
      <c r="B1181" s="73">
        <f t="shared" si="97"/>
        <v>477</v>
      </c>
      <c r="C1181" s="4"/>
      <c r="D1181" s="4"/>
      <c r="E1181" s="4"/>
      <c r="F1181" s="51" t="s">
        <v>167</v>
      </c>
      <c r="G1181" s="4">
        <v>633</v>
      </c>
      <c r="H1181" s="4" t="s">
        <v>133</v>
      </c>
      <c r="I1181" s="24">
        <v>1650</v>
      </c>
      <c r="J1181" s="24"/>
      <c r="K1181" s="24">
        <f t="shared" si="96"/>
        <v>1650</v>
      </c>
      <c r="M1181" s="24"/>
      <c r="N1181" s="24"/>
      <c r="O1181" s="24">
        <f t="shared" si="98"/>
        <v>0</v>
      </c>
      <c r="Q1181" s="24">
        <f t="shared" si="95"/>
        <v>1650</v>
      </c>
      <c r="R1181" s="24">
        <f t="shared" si="95"/>
        <v>0</v>
      </c>
      <c r="S1181" s="24">
        <f t="shared" si="95"/>
        <v>1650</v>
      </c>
    </row>
    <row r="1182" spans="2:19" x14ac:dyDescent="0.2">
      <c r="B1182" s="73">
        <f t="shared" si="97"/>
        <v>478</v>
      </c>
      <c r="C1182" s="4"/>
      <c r="D1182" s="4"/>
      <c r="E1182" s="4"/>
      <c r="F1182" s="51" t="s">
        <v>167</v>
      </c>
      <c r="G1182" s="4">
        <v>635</v>
      </c>
      <c r="H1182" s="4" t="s">
        <v>139</v>
      </c>
      <c r="I1182" s="24">
        <v>100</v>
      </c>
      <c r="J1182" s="24"/>
      <c r="K1182" s="24">
        <f t="shared" si="96"/>
        <v>100</v>
      </c>
      <c r="M1182" s="24"/>
      <c r="N1182" s="24"/>
      <c r="O1182" s="24">
        <f t="shared" si="98"/>
        <v>0</v>
      </c>
      <c r="Q1182" s="24">
        <f t="shared" si="95"/>
        <v>100</v>
      </c>
      <c r="R1182" s="24">
        <f t="shared" si="95"/>
        <v>0</v>
      </c>
      <c r="S1182" s="24">
        <f t="shared" si="95"/>
        <v>100</v>
      </c>
    </row>
    <row r="1183" spans="2:19" x14ac:dyDescent="0.2">
      <c r="B1183" s="73">
        <f t="shared" si="97"/>
        <v>479</v>
      </c>
      <c r="C1183" s="4"/>
      <c r="D1183" s="4"/>
      <c r="E1183" s="4"/>
      <c r="F1183" s="51" t="s">
        <v>167</v>
      </c>
      <c r="G1183" s="4">
        <v>637</v>
      </c>
      <c r="H1183" s="4" t="s">
        <v>130</v>
      </c>
      <c r="I1183" s="24">
        <v>870</v>
      </c>
      <c r="J1183" s="24"/>
      <c r="K1183" s="24">
        <f t="shared" si="96"/>
        <v>870</v>
      </c>
      <c r="M1183" s="24"/>
      <c r="N1183" s="24"/>
      <c r="O1183" s="24">
        <f t="shared" si="98"/>
        <v>0</v>
      </c>
      <c r="Q1183" s="24">
        <f t="shared" si="95"/>
        <v>870</v>
      </c>
      <c r="R1183" s="24">
        <f t="shared" si="95"/>
        <v>0</v>
      </c>
      <c r="S1183" s="24">
        <f t="shared" si="95"/>
        <v>870</v>
      </c>
    </row>
    <row r="1184" spans="2:19" x14ac:dyDescent="0.2">
      <c r="B1184" s="73">
        <f t="shared" si="97"/>
        <v>480</v>
      </c>
      <c r="C1184" s="12"/>
      <c r="D1184" s="12"/>
      <c r="E1184" s="12" t="s">
        <v>95</v>
      </c>
      <c r="F1184" s="49"/>
      <c r="G1184" s="12"/>
      <c r="H1184" s="12" t="s">
        <v>11</v>
      </c>
      <c r="I1184" s="46">
        <f>I1187+I1186+I1185</f>
        <v>25160</v>
      </c>
      <c r="J1184" s="46">
        <f>J1187+J1186+J1185</f>
        <v>0</v>
      </c>
      <c r="K1184" s="46">
        <f t="shared" si="96"/>
        <v>25160</v>
      </c>
      <c r="M1184" s="46">
        <v>0</v>
      </c>
      <c r="N1184" s="46"/>
      <c r="O1184" s="46">
        <f t="shared" si="98"/>
        <v>0</v>
      </c>
      <c r="Q1184" s="46">
        <f t="shared" si="95"/>
        <v>25160</v>
      </c>
      <c r="R1184" s="46">
        <f t="shared" si="95"/>
        <v>0</v>
      </c>
      <c r="S1184" s="46">
        <f t="shared" si="95"/>
        <v>25160</v>
      </c>
    </row>
    <row r="1185" spans="2:19" x14ac:dyDescent="0.2">
      <c r="B1185" s="73">
        <f t="shared" si="97"/>
        <v>481</v>
      </c>
      <c r="C1185" s="13"/>
      <c r="D1185" s="13"/>
      <c r="E1185" s="13"/>
      <c r="F1185" s="50" t="s">
        <v>167</v>
      </c>
      <c r="G1185" s="13">
        <v>610</v>
      </c>
      <c r="H1185" s="13" t="s">
        <v>137</v>
      </c>
      <c r="I1185" s="47">
        <v>16400</v>
      </c>
      <c r="J1185" s="47"/>
      <c r="K1185" s="47">
        <f t="shared" si="96"/>
        <v>16400</v>
      </c>
      <c r="M1185" s="47"/>
      <c r="N1185" s="47"/>
      <c r="O1185" s="47">
        <f t="shared" si="98"/>
        <v>0</v>
      </c>
      <c r="Q1185" s="47">
        <f t="shared" si="95"/>
        <v>16400</v>
      </c>
      <c r="R1185" s="47">
        <f t="shared" si="95"/>
        <v>0</v>
      </c>
      <c r="S1185" s="47">
        <f t="shared" si="95"/>
        <v>16400</v>
      </c>
    </row>
    <row r="1186" spans="2:19" x14ac:dyDescent="0.2">
      <c r="B1186" s="73">
        <f t="shared" si="97"/>
        <v>482</v>
      </c>
      <c r="C1186" s="13"/>
      <c r="D1186" s="13"/>
      <c r="E1186" s="13"/>
      <c r="F1186" s="50" t="s">
        <v>167</v>
      </c>
      <c r="G1186" s="13">
        <v>620</v>
      </c>
      <c r="H1186" s="13" t="s">
        <v>132</v>
      </c>
      <c r="I1186" s="47">
        <v>6095</v>
      </c>
      <c r="J1186" s="47"/>
      <c r="K1186" s="47">
        <f t="shared" si="96"/>
        <v>6095</v>
      </c>
      <c r="M1186" s="47"/>
      <c r="N1186" s="47"/>
      <c r="O1186" s="47">
        <f t="shared" si="98"/>
        <v>0</v>
      </c>
      <c r="Q1186" s="47">
        <f t="shared" si="95"/>
        <v>6095</v>
      </c>
      <c r="R1186" s="47">
        <f t="shared" si="95"/>
        <v>0</v>
      </c>
      <c r="S1186" s="47">
        <f t="shared" si="95"/>
        <v>6095</v>
      </c>
    </row>
    <row r="1187" spans="2:19" x14ac:dyDescent="0.2">
      <c r="B1187" s="73">
        <f t="shared" si="97"/>
        <v>483</v>
      </c>
      <c r="C1187" s="13"/>
      <c r="D1187" s="13"/>
      <c r="E1187" s="13"/>
      <c r="F1187" s="50" t="s">
        <v>167</v>
      </c>
      <c r="G1187" s="13">
        <v>630</v>
      </c>
      <c r="H1187" s="13" t="s">
        <v>129</v>
      </c>
      <c r="I1187" s="47">
        <f>I1190+I1189+I1188</f>
        <v>2665</v>
      </c>
      <c r="J1187" s="47">
        <f>J1190+J1189+J1188</f>
        <v>0</v>
      </c>
      <c r="K1187" s="47">
        <f t="shared" si="96"/>
        <v>2665</v>
      </c>
      <c r="M1187" s="47">
        <f>M1190+M1189+M1188</f>
        <v>0</v>
      </c>
      <c r="N1187" s="47">
        <f>N1190+N1189+N1188</f>
        <v>0</v>
      </c>
      <c r="O1187" s="47">
        <f t="shared" si="98"/>
        <v>0</v>
      </c>
      <c r="Q1187" s="47">
        <f t="shared" si="95"/>
        <v>2665</v>
      </c>
      <c r="R1187" s="47">
        <f t="shared" si="95"/>
        <v>0</v>
      </c>
      <c r="S1187" s="47">
        <f t="shared" si="95"/>
        <v>2665</v>
      </c>
    </row>
    <row r="1188" spans="2:19" x14ac:dyDescent="0.2">
      <c r="B1188" s="73">
        <f t="shared" si="97"/>
        <v>484</v>
      </c>
      <c r="C1188" s="4"/>
      <c r="D1188" s="4"/>
      <c r="E1188" s="4"/>
      <c r="F1188" s="51" t="s">
        <v>167</v>
      </c>
      <c r="G1188" s="4">
        <v>633</v>
      </c>
      <c r="H1188" s="4" t="s">
        <v>133</v>
      </c>
      <c r="I1188" s="24">
        <v>1550</v>
      </c>
      <c r="J1188" s="24"/>
      <c r="K1188" s="24">
        <f t="shared" si="96"/>
        <v>1550</v>
      </c>
      <c r="M1188" s="24"/>
      <c r="N1188" s="24"/>
      <c r="O1188" s="24">
        <f t="shared" si="98"/>
        <v>0</v>
      </c>
      <c r="Q1188" s="24">
        <f t="shared" si="95"/>
        <v>1550</v>
      </c>
      <c r="R1188" s="24">
        <f t="shared" si="95"/>
        <v>0</v>
      </c>
      <c r="S1188" s="24">
        <f t="shared" si="95"/>
        <v>1550</v>
      </c>
    </row>
    <row r="1189" spans="2:19" x14ac:dyDescent="0.2">
      <c r="B1189" s="73">
        <f t="shared" si="97"/>
        <v>485</v>
      </c>
      <c r="C1189" s="4"/>
      <c r="D1189" s="4"/>
      <c r="E1189" s="4"/>
      <c r="F1189" s="51" t="s">
        <v>167</v>
      </c>
      <c r="G1189" s="4">
        <v>635</v>
      </c>
      <c r="H1189" s="4" t="s">
        <v>139</v>
      </c>
      <c r="I1189" s="24">
        <v>150</v>
      </c>
      <c r="J1189" s="24"/>
      <c r="K1189" s="24">
        <f t="shared" si="96"/>
        <v>150</v>
      </c>
      <c r="M1189" s="24"/>
      <c r="N1189" s="24"/>
      <c r="O1189" s="24">
        <f t="shared" si="98"/>
        <v>0</v>
      </c>
      <c r="Q1189" s="24">
        <f t="shared" si="95"/>
        <v>150</v>
      </c>
      <c r="R1189" s="24">
        <f t="shared" si="95"/>
        <v>0</v>
      </c>
      <c r="S1189" s="24">
        <f t="shared" si="95"/>
        <v>150</v>
      </c>
    </row>
    <row r="1190" spans="2:19" x14ac:dyDescent="0.2">
      <c r="B1190" s="73">
        <f t="shared" si="97"/>
        <v>486</v>
      </c>
      <c r="C1190" s="4"/>
      <c r="D1190" s="4"/>
      <c r="E1190" s="4"/>
      <c r="F1190" s="51" t="s">
        <v>167</v>
      </c>
      <c r="G1190" s="4">
        <v>637</v>
      </c>
      <c r="H1190" s="4" t="s">
        <v>130</v>
      </c>
      <c r="I1190" s="24">
        <v>965</v>
      </c>
      <c r="J1190" s="24"/>
      <c r="K1190" s="24">
        <f t="shared" si="96"/>
        <v>965</v>
      </c>
      <c r="M1190" s="24"/>
      <c r="N1190" s="24"/>
      <c r="O1190" s="24">
        <f t="shared" si="98"/>
        <v>0</v>
      </c>
      <c r="Q1190" s="24">
        <f t="shared" ref="Q1190:S1253" si="99">M1190+I1190</f>
        <v>965</v>
      </c>
      <c r="R1190" s="24">
        <f t="shared" si="99"/>
        <v>0</v>
      </c>
      <c r="S1190" s="24">
        <f t="shared" si="99"/>
        <v>965</v>
      </c>
    </row>
    <row r="1191" spans="2:19" x14ac:dyDescent="0.2">
      <c r="B1191" s="73">
        <f t="shared" si="97"/>
        <v>487</v>
      </c>
      <c r="C1191" s="12"/>
      <c r="D1191" s="12"/>
      <c r="E1191" s="12" t="s">
        <v>89</v>
      </c>
      <c r="F1191" s="49"/>
      <c r="G1191" s="12"/>
      <c r="H1191" s="12" t="s">
        <v>64</v>
      </c>
      <c r="I1191" s="46">
        <f>I1194+I1193+I1192</f>
        <v>17879</v>
      </c>
      <c r="J1191" s="46">
        <f>J1194+J1193+J1192</f>
        <v>0</v>
      </c>
      <c r="K1191" s="46">
        <f t="shared" si="96"/>
        <v>17879</v>
      </c>
      <c r="M1191" s="46">
        <v>0</v>
      </c>
      <c r="N1191" s="46"/>
      <c r="O1191" s="46">
        <f t="shared" si="98"/>
        <v>0</v>
      </c>
      <c r="Q1191" s="46">
        <f t="shared" si="99"/>
        <v>17879</v>
      </c>
      <c r="R1191" s="46">
        <f t="shared" si="99"/>
        <v>0</v>
      </c>
      <c r="S1191" s="46">
        <f t="shared" si="99"/>
        <v>17879</v>
      </c>
    </row>
    <row r="1192" spans="2:19" x14ac:dyDescent="0.2">
      <c r="B1192" s="73">
        <f t="shared" si="97"/>
        <v>488</v>
      </c>
      <c r="C1192" s="13"/>
      <c r="D1192" s="13"/>
      <c r="E1192" s="13"/>
      <c r="F1192" s="50" t="s">
        <v>167</v>
      </c>
      <c r="G1192" s="13">
        <v>610</v>
      </c>
      <c r="H1192" s="13" t="s">
        <v>137</v>
      </c>
      <c r="I1192" s="47">
        <v>10924</v>
      </c>
      <c r="J1192" s="47"/>
      <c r="K1192" s="47">
        <f t="shared" si="96"/>
        <v>10924</v>
      </c>
      <c r="M1192" s="47"/>
      <c r="N1192" s="47"/>
      <c r="O1192" s="47">
        <f t="shared" si="98"/>
        <v>0</v>
      </c>
      <c r="Q1192" s="47">
        <f t="shared" si="99"/>
        <v>10924</v>
      </c>
      <c r="R1192" s="47">
        <f t="shared" si="99"/>
        <v>0</v>
      </c>
      <c r="S1192" s="47">
        <f t="shared" si="99"/>
        <v>10924</v>
      </c>
    </row>
    <row r="1193" spans="2:19" x14ac:dyDescent="0.2">
      <c r="B1193" s="73">
        <f t="shared" si="97"/>
        <v>489</v>
      </c>
      <c r="C1193" s="13"/>
      <c r="D1193" s="13"/>
      <c r="E1193" s="13"/>
      <c r="F1193" s="50" t="s">
        <v>167</v>
      </c>
      <c r="G1193" s="13">
        <v>620</v>
      </c>
      <c r="H1193" s="13" t="s">
        <v>132</v>
      </c>
      <c r="I1193" s="47">
        <v>4475</v>
      </c>
      <c r="J1193" s="47"/>
      <c r="K1193" s="47">
        <f t="shared" si="96"/>
        <v>4475</v>
      </c>
      <c r="M1193" s="47"/>
      <c r="N1193" s="47"/>
      <c r="O1193" s="47">
        <f t="shared" si="98"/>
        <v>0</v>
      </c>
      <c r="Q1193" s="47">
        <f t="shared" si="99"/>
        <v>4475</v>
      </c>
      <c r="R1193" s="47">
        <f t="shared" si="99"/>
        <v>0</v>
      </c>
      <c r="S1193" s="47">
        <f t="shared" si="99"/>
        <v>4475</v>
      </c>
    </row>
    <row r="1194" spans="2:19" x14ac:dyDescent="0.2">
      <c r="B1194" s="73">
        <f t="shared" si="97"/>
        <v>490</v>
      </c>
      <c r="C1194" s="13"/>
      <c r="D1194" s="13"/>
      <c r="E1194" s="13"/>
      <c r="F1194" s="50" t="s">
        <v>167</v>
      </c>
      <c r="G1194" s="13">
        <v>630</v>
      </c>
      <c r="H1194" s="13" t="s">
        <v>129</v>
      </c>
      <c r="I1194" s="47">
        <f>I1197+I1196+I1195</f>
        <v>2480</v>
      </c>
      <c r="J1194" s="47">
        <f>J1197+J1196+J1195</f>
        <v>0</v>
      </c>
      <c r="K1194" s="47">
        <f t="shared" si="96"/>
        <v>2480</v>
      </c>
      <c r="M1194" s="47">
        <f>M1197+M1196+M1195</f>
        <v>0</v>
      </c>
      <c r="N1194" s="47">
        <f>N1197+N1196+N1195</f>
        <v>0</v>
      </c>
      <c r="O1194" s="47">
        <f t="shared" si="98"/>
        <v>0</v>
      </c>
      <c r="Q1194" s="47">
        <f t="shared" si="99"/>
        <v>2480</v>
      </c>
      <c r="R1194" s="47">
        <f t="shared" si="99"/>
        <v>0</v>
      </c>
      <c r="S1194" s="47">
        <f t="shared" si="99"/>
        <v>2480</v>
      </c>
    </row>
    <row r="1195" spans="2:19" x14ac:dyDescent="0.2">
      <c r="B1195" s="73">
        <f t="shared" si="97"/>
        <v>491</v>
      </c>
      <c r="C1195" s="4"/>
      <c r="D1195" s="4"/>
      <c r="E1195" s="4"/>
      <c r="F1195" s="51" t="s">
        <v>167</v>
      </c>
      <c r="G1195" s="4">
        <v>633</v>
      </c>
      <c r="H1195" s="4" t="s">
        <v>133</v>
      </c>
      <c r="I1195" s="24">
        <v>1500</v>
      </c>
      <c r="J1195" s="24"/>
      <c r="K1195" s="24">
        <f t="shared" si="96"/>
        <v>1500</v>
      </c>
      <c r="M1195" s="24"/>
      <c r="N1195" s="24"/>
      <c r="O1195" s="24">
        <f t="shared" si="98"/>
        <v>0</v>
      </c>
      <c r="Q1195" s="24">
        <f t="shared" si="99"/>
        <v>1500</v>
      </c>
      <c r="R1195" s="24">
        <f t="shared" si="99"/>
        <v>0</v>
      </c>
      <c r="S1195" s="24">
        <f t="shared" si="99"/>
        <v>1500</v>
      </c>
    </row>
    <row r="1196" spans="2:19" x14ac:dyDescent="0.2">
      <c r="B1196" s="73">
        <f t="shared" si="97"/>
        <v>492</v>
      </c>
      <c r="C1196" s="4"/>
      <c r="D1196" s="4"/>
      <c r="E1196" s="4"/>
      <c r="F1196" s="51" t="s">
        <v>167</v>
      </c>
      <c r="G1196" s="4">
        <v>635</v>
      </c>
      <c r="H1196" s="4" t="s">
        <v>139</v>
      </c>
      <c r="I1196" s="24">
        <v>100</v>
      </c>
      <c r="J1196" s="24"/>
      <c r="K1196" s="24">
        <f t="shared" si="96"/>
        <v>100</v>
      </c>
      <c r="M1196" s="24"/>
      <c r="N1196" s="24"/>
      <c r="O1196" s="24">
        <f t="shared" si="98"/>
        <v>0</v>
      </c>
      <c r="Q1196" s="24">
        <f t="shared" si="99"/>
        <v>100</v>
      </c>
      <c r="R1196" s="24">
        <f t="shared" si="99"/>
        <v>0</v>
      </c>
      <c r="S1196" s="24">
        <f t="shared" si="99"/>
        <v>100</v>
      </c>
    </row>
    <row r="1197" spans="2:19" x14ac:dyDescent="0.2">
      <c r="B1197" s="73">
        <f t="shared" si="97"/>
        <v>493</v>
      </c>
      <c r="C1197" s="4"/>
      <c r="D1197" s="4"/>
      <c r="E1197" s="4"/>
      <c r="F1197" s="51" t="s">
        <v>167</v>
      </c>
      <c r="G1197" s="4">
        <v>637</v>
      </c>
      <c r="H1197" s="4" t="s">
        <v>130</v>
      </c>
      <c r="I1197" s="24">
        <v>880</v>
      </c>
      <c r="J1197" s="24"/>
      <c r="K1197" s="24">
        <f t="shared" si="96"/>
        <v>880</v>
      </c>
      <c r="M1197" s="24"/>
      <c r="N1197" s="24"/>
      <c r="O1197" s="24">
        <f t="shared" si="98"/>
        <v>0</v>
      </c>
      <c r="Q1197" s="24">
        <f t="shared" si="99"/>
        <v>880</v>
      </c>
      <c r="R1197" s="24">
        <f t="shared" si="99"/>
        <v>0</v>
      </c>
      <c r="S1197" s="24">
        <f t="shared" si="99"/>
        <v>880</v>
      </c>
    </row>
    <row r="1198" spans="2:19" x14ac:dyDescent="0.2">
      <c r="B1198" s="73">
        <f t="shared" si="97"/>
        <v>494</v>
      </c>
      <c r="C1198" s="12"/>
      <c r="D1198" s="12"/>
      <c r="E1198" s="12" t="s">
        <v>99</v>
      </c>
      <c r="F1198" s="49"/>
      <c r="G1198" s="12"/>
      <c r="H1198" s="12" t="s">
        <v>100</v>
      </c>
      <c r="I1198" s="46">
        <f>I1201+I1200+I1199</f>
        <v>23954</v>
      </c>
      <c r="J1198" s="46">
        <f>J1201+J1200+J1199</f>
        <v>0</v>
      </c>
      <c r="K1198" s="46">
        <f t="shared" si="96"/>
        <v>23954</v>
      </c>
      <c r="M1198" s="46">
        <f>M1201+M1200+M1199</f>
        <v>0</v>
      </c>
      <c r="N1198" s="46">
        <f>N1201+N1200+N1199</f>
        <v>0</v>
      </c>
      <c r="O1198" s="46">
        <f t="shared" si="98"/>
        <v>0</v>
      </c>
      <c r="Q1198" s="46">
        <f t="shared" si="99"/>
        <v>23954</v>
      </c>
      <c r="R1198" s="46">
        <f t="shared" si="99"/>
        <v>0</v>
      </c>
      <c r="S1198" s="46">
        <f t="shared" si="99"/>
        <v>23954</v>
      </c>
    </row>
    <row r="1199" spans="2:19" x14ac:dyDescent="0.2">
      <c r="B1199" s="73">
        <f t="shared" si="97"/>
        <v>495</v>
      </c>
      <c r="C1199" s="13"/>
      <c r="D1199" s="13"/>
      <c r="E1199" s="13"/>
      <c r="F1199" s="50" t="s">
        <v>167</v>
      </c>
      <c r="G1199" s="13">
        <v>610</v>
      </c>
      <c r="H1199" s="13" t="s">
        <v>137</v>
      </c>
      <c r="I1199" s="47">
        <v>15482</v>
      </c>
      <c r="J1199" s="47"/>
      <c r="K1199" s="47">
        <f t="shared" si="96"/>
        <v>15482</v>
      </c>
      <c r="M1199" s="47"/>
      <c r="N1199" s="47"/>
      <c r="O1199" s="47">
        <f t="shared" si="98"/>
        <v>0</v>
      </c>
      <c r="Q1199" s="47">
        <f t="shared" si="99"/>
        <v>15482</v>
      </c>
      <c r="R1199" s="47">
        <f t="shared" si="99"/>
        <v>0</v>
      </c>
      <c r="S1199" s="47">
        <f t="shared" si="99"/>
        <v>15482</v>
      </c>
    </row>
    <row r="1200" spans="2:19" x14ac:dyDescent="0.2">
      <c r="B1200" s="73">
        <f t="shared" si="97"/>
        <v>496</v>
      </c>
      <c r="C1200" s="13"/>
      <c r="D1200" s="13"/>
      <c r="E1200" s="13"/>
      <c r="F1200" s="50" t="s">
        <v>167</v>
      </c>
      <c r="G1200" s="13">
        <v>620</v>
      </c>
      <c r="H1200" s="13" t="s">
        <v>132</v>
      </c>
      <c r="I1200" s="47">
        <v>5752</v>
      </c>
      <c r="J1200" s="47"/>
      <c r="K1200" s="47">
        <f t="shared" si="96"/>
        <v>5752</v>
      </c>
      <c r="M1200" s="47"/>
      <c r="N1200" s="47"/>
      <c r="O1200" s="47">
        <f t="shared" si="98"/>
        <v>0</v>
      </c>
      <c r="Q1200" s="47">
        <f t="shared" si="99"/>
        <v>5752</v>
      </c>
      <c r="R1200" s="47">
        <f t="shared" si="99"/>
        <v>0</v>
      </c>
      <c r="S1200" s="47">
        <f t="shared" si="99"/>
        <v>5752</v>
      </c>
    </row>
    <row r="1201" spans="2:19" x14ac:dyDescent="0.2">
      <c r="B1201" s="73">
        <f t="shared" si="97"/>
        <v>497</v>
      </c>
      <c r="C1201" s="13"/>
      <c r="D1201" s="13"/>
      <c r="E1201" s="13"/>
      <c r="F1201" s="50" t="s">
        <v>167</v>
      </c>
      <c r="G1201" s="13">
        <v>630</v>
      </c>
      <c r="H1201" s="13" t="s">
        <v>129</v>
      </c>
      <c r="I1201" s="47">
        <f>I1204+I1203+I1202</f>
        <v>2720</v>
      </c>
      <c r="J1201" s="47">
        <f>J1204+J1203+J1202</f>
        <v>0</v>
      </c>
      <c r="K1201" s="47">
        <f t="shared" si="96"/>
        <v>2720</v>
      </c>
      <c r="M1201" s="47">
        <f>M1204+M1203+M1202</f>
        <v>0</v>
      </c>
      <c r="N1201" s="47">
        <f>N1204+N1203+N1202</f>
        <v>0</v>
      </c>
      <c r="O1201" s="47">
        <f t="shared" si="98"/>
        <v>0</v>
      </c>
      <c r="Q1201" s="47">
        <f t="shared" si="99"/>
        <v>2720</v>
      </c>
      <c r="R1201" s="47">
        <f t="shared" si="99"/>
        <v>0</v>
      </c>
      <c r="S1201" s="47">
        <f t="shared" si="99"/>
        <v>2720</v>
      </c>
    </row>
    <row r="1202" spans="2:19" x14ac:dyDescent="0.2">
      <c r="B1202" s="73">
        <f t="shared" si="97"/>
        <v>498</v>
      </c>
      <c r="C1202" s="4"/>
      <c r="D1202" s="4"/>
      <c r="E1202" s="4"/>
      <c r="F1202" s="51" t="s">
        <v>167</v>
      </c>
      <c r="G1202" s="4">
        <v>633</v>
      </c>
      <c r="H1202" s="4" t="s">
        <v>133</v>
      </c>
      <c r="I1202" s="24">
        <v>1760</v>
      </c>
      <c r="J1202" s="24"/>
      <c r="K1202" s="24">
        <f t="shared" si="96"/>
        <v>1760</v>
      </c>
      <c r="M1202" s="24"/>
      <c r="N1202" s="24"/>
      <c r="O1202" s="24">
        <f t="shared" si="98"/>
        <v>0</v>
      </c>
      <c r="Q1202" s="24">
        <f t="shared" si="99"/>
        <v>1760</v>
      </c>
      <c r="R1202" s="24">
        <f t="shared" si="99"/>
        <v>0</v>
      </c>
      <c r="S1202" s="24">
        <f t="shared" si="99"/>
        <v>1760</v>
      </c>
    </row>
    <row r="1203" spans="2:19" x14ac:dyDescent="0.2">
      <c r="B1203" s="73">
        <f t="shared" si="97"/>
        <v>499</v>
      </c>
      <c r="C1203" s="4"/>
      <c r="D1203" s="4"/>
      <c r="E1203" s="4"/>
      <c r="F1203" s="51" t="s">
        <v>167</v>
      </c>
      <c r="G1203" s="4">
        <v>635</v>
      </c>
      <c r="H1203" s="4" t="s">
        <v>139</v>
      </c>
      <c r="I1203" s="24">
        <v>100</v>
      </c>
      <c r="J1203" s="24"/>
      <c r="K1203" s="24">
        <f t="shared" si="96"/>
        <v>100</v>
      </c>
      <c r="M1203" s="24"/>
      <c r="N1203" s="24"/>
      <c r="O1203" s="24">
        <f t="shared" si="98"/>
        <v>0</v>
      </c>
      <c r="Q1203" s="24">
        <f t="shared" si="99"/>
        <v>100</v>
      </c>
      <c r="R1203" s="24">
        <f t="shared" si="99"/>
        <v>0</v>
      </c>
      <c r="S1203" s="24">
        <f t="shared" si="99"/>
        <v>100</v>
      </c>
    </row>
    <row r="1204" spans="2:19" x14ac:dyDescent="0.2">
      <c r="B1204" s="73">
        <f t="shared" si="97"/>
        <v>500</v>
      </c>
      <c r="C1204" s="4"/>
      <c r="D1204" s="4"/>
      <c r="E1204" s="4"/>
      <c r="F1204" s="51" t="s">
        <v>167</v>
      </c>
      <c r="G1204" s="4">
        <v>637</v>
      </c>
      <c r="H1204" s="4" t="s">
        <v>130</v>
      </c>
      <c r="I1204" s="24">
        <v>860</v>
      </c>
      <c r="J1204" s="24"/>
      <c r="K1204" s="24">
        <f t="shared" si="96"/>
        <v>860</v>
      </c>
      <c r="M1204" s="24"/>
      <c r="N1204" s="24"/>
      <c r="O1204" s="24">
        <f t="shared" si="98"/>
        <v>0</v>
      </c>
      <c r="Q1204" s="24">
        <f t="shared" si="99"/>
        <v>860</v>
      </c>
      <c r="R1204" s="24">
        <f t="shared" si="99"/>
        <v>0</v>
      </c>
      <c r="S1204" s="24">
        <f t="shared" si="99"/>
        <v>860</v>
      </c>
    </row>
    <row r="1205" spans="2:19" x14ac:dyDescent="0.2">
      <c r="B1205" s="73">
        <f t="shared" si="97"/>
        <v>501</v>
      </c>
      <c r="C1205" s="12"/>
      <c r="D1205" s="12"/>
      <c r="E1205" s="12" t="s">
        <v>102</v>
      </c>
      <c r="F1205" s="49"/>
      <c r="G1205" s="12"/>
      <c r="H1205" s="12" t="s">
        <v>103</v>
      </c>
      <c r="I1205" s="46">
        <f>I1208+I1207+I1206</f>
        <v>25578</v>
      </c>
      <c r="J1205" s="46">
        <f>J1208+J1207+J1206</f>
        <v>0</v>
      </c>
      <c r="K1205" s="46">
        <f t="shared" si="96"/>
        <v>25578</v>
      </c>
      <c r="M1205" s="46">
        <v>0</v>
      </c>
      <c r="N1205" s="46"/>
      <c r="O1205" s="46">
        <f t="shared" si="98"/>
        <v>0</v>
      </c>
      <c r="Q1205" s="46">
        <f t="shared" si="99"/>
        <v>25578</v>
      </c>
      <c r="R1205" s="46">
        <f t="shared" si="99"/>
        <v>0</v>
      </c>
      <c r="S1205" s="46">
        <f t="shared" si="99"/>
        <v>25578</v>
      </c>
    </row>
    <row r="1206" spans="2:19" x14ac:dyDescent="0.2">
      <c r="B1206" s="73">
        <f t="shared" si="97"/>
        <v>502</v>
      </c>
      <c r="C1206" s="13"/>
      <c r="D1206" s="13"/>
      <c r="E1206" s="13"/>
      <c r="F1206" s="50" t="s">
        <v>167</v>
      </c>
      <c r="G1206" s="13">
        <v>610</v>
      </c>
      <c r="H1206" s="13" t="s">
        <v>137</v>
      </c>
      <c r="I1206" s="47">
        <v>16198</v>
      </c>
      <c r="J1206" s="47"/>
      <c r="K1206" s="47">
        <f t="shared" si="96"/>
        <v>16198</v>
      </c>
      <c r="M1206" s="47"/>
      <c r="N1206" s="47"/>
      <c r="O1206" s="47">
        <f t="shared" si="98"/>
        <v>0</v>
      </c>
      <c r="Q1206" s="47">
        <f t="shared" si="99"/>
        <v>16198</v>
      </c>
      <c r="R1206" s="47">
        <f t="shared" si="99"/>
        <v>0</v>
      </c>
      <c r="S1206" s="47">
        <f t="shared" si="99"/>
        <v>16198</v>
      </c>
    </row>
    <row r="1207" spans="2:19" x14ac:dyDescent="0.2">
      <c r="B1207" s="73">
        <f t="shared" si="97"/>
        <v>503</v>
      </c>
      <c r="C1207" s="13"/>
      <c r="D1207" s="13"/>
      <c r="E1207" s="13"/>
      <c r="F1207" s="50" t="s">
        <v>167</v>
      </c>
      <c r="G1207" s="13">
        <v>620</v>
      </c>
      <c r="H1207" s="13" t="s">
        <v>132</v>
      </c>
      <c r="I1207" s="47">
        <v>6020</v>
      </c>
      <c r="J1207" s="47"/>
      <c r="K1207" s="47">
        <f t="shared" si="96"/>
        <v>6020</v>
      </c>
      <c r="M1207" s="47"/>
      <c r="N1207" s="47"/>
      <c r="O1207" s="47">
        <f t="shared" si="98"/>
        <v>0</v>
      </c>
      <c r="Q1207" s="47">
        <f t="shared" si="99"/>
        <v>6020</v>
      </c>
      <c r="R1207" s="47">
        <f t="shared" si="99"/>
        <v>0</v>
      </c>
      <c r="S1207" s="47">
        <f t="shared" si="99"/>
        <v>6020</v>
      </c>
    </row>
    <row r="1208" spans="2:19" x14ac:dyDescent="0.2">
      <c r="B1208" s="73">
        <f t="shared" si="97"/>
        <v>504</v>
      </c>
      <c r="C1208" s="13"/>
      <c r="D1208" s="13"/>
      <c r="E1208" s="13"/>
      <c r="F1208" s="50" t="s">
        <v>167</v>
      </c>
      <c r="G1208" s="13">
        <v>630</v>
      </c>
      <c r="H1208" s="13" t="s">
        <v>129</v>
      </c>
      <c r="I1208" s="47">
        <f>I1211+I1210+I1209</f>
        <v>3360</v>
      </c>
      <c r="J1208" s="47">
        <f>J1211+J1210+J1209</f>
        <v>0</v>
      </c>
      <c r="K1208" s="47">
        <f t="shared" si="96"/>
        <v>3360</v>
      </c>
      <c r="M1208" s="47">
        <f>M1211+M1210+M1209</f>
        <v>0</v>
      </c>
      <c r="N1208" s="47">
        <f>N1211+N1210+N1209</f>
        <v>0</v>
      </c>
      <c r="O1208" s="47">
        <f t="shared" si="98"/>
        <v>0</v>
      </c>
      <c r="Q1208" s="47">
        <f t="shared" si="99"/>
        <v>3360</v>
      </c>
      <c r="R1208" s="47">
        <f t="shared" si="99"/>
        <v>0</v>
      </c>
      <c r="S1208" s="47">
        <f t="shared" si="99"/>
        <v>3360</v>
      </c>
    </row>
    <row r="1209" spans="2:19" x14ac:dyDescent="0.2">
      <c r="B1209" s="73">
        <f t="shared" si="97"/>
        <v>505</v>
      </c>
      <c r="C1209" s="4"/>
      <c r="D1209" s="4"/>
      <c r="E1209" s="4"/>
      <c r="F1209" s="51" t="s">
        <v>167</v>
      </c>
      <c r="G1209" s="4">
        <v>633</v>
      </c>
      <c r="H1209" s="4" t="s">
        <v>133</v>
      </c>
      <c r="I1209" s="24">
        <v>2000</v>
      </c>
      <c r="J1209" s="24"/>
      <c r="K1209" s="24">
        <f t="shared" si="96"/>
        <v>2000</v>
      </c>
      <c r="M1209" s="24"/>
      <c r="N1209" s="24"/>
      <c r="O1209" s="24">
        <f t="shared" si="98"/>
        <v>0</v>
      </c>
      <c r="Q1209" s="24">
        <f t="shared" si="99"/>
        <v>2000</v>
      </c>
      <c r="R1209" s="24">
        <f t="shared" si="99"/>
        <v>0</v>
      </c>
      <c r="S1209" s="24">
        <f t="shared" si="99"/>
        <v>2000</v>
      </c>
    </row>
    <row r="1210" spans="2:19" x14ac:dyDescent="0.2">
      <c r="B1210" s="73">
        <f t="shared" si="97"/>
        <v>506</v>
      </c>
      <c r="C1210" s="4"/>
      <c r="D1210" s="4"/>
      <c r="E1210" s="4"/>
      <c r="F1210" s="51" t="s">
        <v>167</v>
      </c>
      <c r="G1210" s="4">
        <v>635</v>
      </c>
      <c r="H1210" s="4" t="s">
        <v>139</v>
      </c>
      <c r="I1210" s="24">
        <v>200</v>
      </c>
      <c r="J1210" s="24"/>
      <c r="K1210" s="24">
        <f t="shared" si="96"/>
        <v>200</v>
      </c>
      <c r="M1210" s="24"/>
      <c r="N1210" s="24"/>
      <c r="O1210" s="24">
        <f t="shared" si="98"/>
        <v>0</v>
      </c>
      <c r="Q1210" s="24">
        <f t="shared" si="99"/>
        <v>200</v>
      </c>
      <c r="R1210" s="24">
        <f t="shared" si="99"/>
        <v>0</v>
      </c>
      <c r="S1210" s="24">
        <f t="shared" si="99"/>
        <v>200</v>
      </c>
    </row>
    <row r="1211" spans="2:19" x14ac:dyDescent="0.2">
      <c r="B1211" s="73">
        <f t="shared" si="97"/>
        <v>507</v>
      </c>
      <c r="C1211" s="4"/>
      <c r="D1211" s="4"/>
      <c r="E1211" s="4"/>
      <c r="F1211" s="51" t="s">
        <v>167</v>
      </c>
      <c r="G1211" s="4">
        <v>637</v>
      </c>
      <c r="H1211" s="4" t="s">
        <v>130</v>
      </c>
      <c r="I1211" s="24">
        <v>1160</v>
      </c>
      <c r="J1211" s="24"/>
      <c r="K1211" s="24">
        <f t="shared" si="96"/>
        <v>1160</v>
      </c>
      <c r="M1211" s="24"/>
      <c r="N1211" s="24"/>
      <c r="O1211" s="24">
        <f t="shared" si="98"/>
        <v>0</v>
      </c>
      <c r="Q1211" s="24">
        <f t="shared" si="99"/>
        <v>1160</v>
      </c>
      <c r="R1211" s="24">
        <f t="shared" si="99"/>
        <v>0</v>
      </c>
      <c r="S1211" s="24">
        <f t="shared" si="99"/>
        <v>1160</v>
      </c>
    </row>
    <row r="1212" spans="2:19" x14ac:dyDescent="0.2">
      <c r="B1212" s="73">
        <f t="shared" si="97"/>
        <v>508</v>
      </c>
      <c r="C1212" s="12"/>
      <c r="D1212" s="12"/>
      <c r="E1212" s="12" t="s">
        <v>87</v>
      </c>
      <c r="F1212" s="49"/>
      <c r="G1212" s="12"/>
      <c r="H1212" s="12" t="s">
        <v>88</v>
      </c>
      <c r="I1212" s="46">
        <f>I1215+I1214+I1213</f>
        <v>39490</v>
      </c>
      <c r="J1212" s="46">
        <f>J1215+J1214+J1213</f>
        <v>0</v>
      </c>
      <c r="K1212" s="46">
        <f t="shared" si="96"/>
        <v>39490</v>
      </c>
      <c r="M1212" s="46">
        <v>0</v>
      </c>
      <c r="N1212" s="46"/>
      <c r="O1212" s="46">
        <f t="shared" si="98"/>
        <v>0</v>
      </c>
      <c r="Q1212" s="46">
        <f t="shared" si="99"/>
        <v>39490</v>
      </c>
      <c r="R1212" s="46">
        <f t="shared" si="99"/>
        <v>0</v>
      </c>
      <c r="S1212" s="46">
        <f t="shared" si="99"/>
        <v>39490</v>
      </c>
    </row>
    <row r="1213" spans="2:19" x14ac:dyDescent="0.2">
      <c r="B1213" s="73">
        <f t="shared" si="97"/>
        <v>509</v>
      </c>
      <c r="C1213" s="13"/>
      <c r="D1213" s="13"/>
      <c r="E1213" s="13"/>
      <c r="F1213" s="50" t="s">
        <v>167</v>
      </c>
      <c r="G1213" s="13">
        <v>610</v>
      </c>
      <c r="H1213" s="13" t="s">
        <v>137</v>
      </c>
      <c r="I1213" s="47">
        <v>24710</v>
      </c>
      <c r="J1213" s="47"/>
      <c r="K1213" s="47">
        <f t="shared" si="96"/>
        <v>24710</v>
      </c>
      <c r="M1213" s="47"/>
      <c r="N1213" s="47"/>
      <c r="O1213" s="47">
        <f t="shared" si="98"/>
        <v>0</v>
      </c>
      <c r="Q1213" s="47">
        <f t="shared" si="99"/>
        <v>24710</v>
      </c>
      <c r="R1213" s="47">
        <f t="shared" si="99"/>
        <v>0</v>
      </c>
      <c r="S1213" s="47">
        <f t="shared" si="99"/>
        <v>24710</v>
      </c>
    </row>
    <row r="1214" spans="2:19" x14ac:dyDescent="0.2">
      <c r="B1214" s="73">
        <f t="shared" si="97"/>
        <v>510</v>
      </c>
      <c r="C1214" s="13"/>
      <c r="D1214" s="13"/>
      <c r="E1214" s="13"/>
      <c r="F1214" s="50" t="s">
        <v>167</v>
      </c>
      <c r="G1214" s="13">
        <v>620</v>
      </c>
      <c r="H1214" s="13" t="s">
        <v>132</v>
      </c>
      <c r="I1214" s="47">
        <v>9180</v>
      </c>
      <c r="J1214" s="47"/>
      <c r="K1214" s="47">
        <f t="shared" si="96"/>
        <v>9180</v>
      </c>
      <c r="M1214" s="47"/>
      <c r="N1214" s="47"/>
      <c r="O1214" s="47">
        <f t="shared" si="98"/>
        <v>0</v>
      </c>
      <c r="Q1214" s="47">
        <f t="shared" si="99"/>
        <v>9180</v>
      </c>
      <c r="R1214" s="47">
        <f t="shared" si="99"/>
        <v>0</v>
      </c>
      <c r="S1214" s="47">
        <f t="shared" si="99"/>
        <v>9180</v>
      </c>
    </row>
    <row r="1215" spans="2:19" x14ac:dyDescent="0.2">
      <c r="B1215" s="73">
        <f t="shared" si="97"/>
        <v>511</v>
      </c>
      <c r="C1215" s="13"/>
      <c r="D1215" s="13"/>
      <c r="E1215" s="13"/>
      <c r="F1215" s="50" t="s">
        <v>167</v>
      </c>
      <c r="G1215" s="13">
        <v>630</v>
      </c>
      <c r="H1215" s="13" t="s">
        <v>129</v>
      </c>
      <c r="I1215" s="47">
        <f>I1218+I1217+I1216</f>
        <v>5600</v>
      </c>
      <c r="J1215" s="47">
        <f>J1218+J1217+J1216</f>
        <v>0</v>
      </c>
      <c r="K1215" s="47">
        <f t="shared" si="96"/>
        <v>5600</v>
      </c>
      <c r="M1215" s="47">
        <f>M1218+M1217+M1216</f>
        <v>0</v>
      </c>
      <c r="N1215" s="47">
        <f>N1218+N1217+N1216</f>
        <v>0</v>
      </c>
      <c r="O1215" s="47">
        <f t="shared" si="98"/>
        <v>0</v>
      </c>
      <c r="Q1215" s="47">
        <f t="shared" si="99"/>
        <v>5600</v>
      </c>
      <c r="R1215" s="47">
        <f t="shared" si="99"/>
        <v>0</v>
      </c>
      <c r="S1215" s="47">
        <f t="shared" si="99"/>
        <v>5600</v>
      </c>
    </row>
    <row r="1216" spans="2:19" x14ac:dyDescent="0.2">
      <c r="B1216" s="73">
        <f t="shared" si="97"/>
        <v>512</v>
      </c>
      <c r="C1216" s="4"/>
      <c r="D1216" s="4"/>
      <c r="E1216" s="4"/>
      <c r="F1216" s="51" t="s">
        <v>167</v>
      </c>
      <c r="G1216" s="4">
        <v>633</v>
      </c>
      <c r="H1216" s="4" t="s">
        <v>133</v>
      </c>
      <c r="I1216" s="24">
        <v>4000</v>
      </c>
      <c r="J1216" s="24"/>
      <c r="K1216" s="24">
        <f t="shared" si="96"/>
        <v>4000</v>
      </c>
      <c r="M1216" s="24"/>
      <c r="N1216" s="24"/>
      <c r="O1216" s="24">
        <f t="shared" si="98"/>
        <v>0</v>
      </c>
      <c r="Q1216" s="24">
        <f t="shared" si="99"/>
        <v>4000</v>
      </c>
      <c r="R1216" s="24">
        <f t="shared" si="99"/>
        <v>0</v>
      </c>
      <c r="S1216" s="24">
        <f t="shared" si="99"/>
        <v>4000</v>
      </c>
    </row>
    <row r="1217" spans="2:19" x14ac:dyDescent="0.2">
      <c r="B1217" s="73">
        <f t="shared" si="97"/>
        <v>513</v>
      </c>
      <c r="C1217" s="4"/>
      <c r="D1217" s="4"/>
      <c r="E1217" s="4"/>
      <c r="F1217" s="51" t="s">
        <v>167</v>
      </c>
      <c r="G1217" s="4">
        <v>635</v>
      </c>
      <c r="H1217" s="4" t="s">
        <v>139</v>
      </c>
      <c r="I1217" s="24">
        <v>150</v>
      </c>
      <c r="J1217" s="24"/>
      <c r="K1217" s="24">
        <f t="shared" ref="K1217:K1280" si="100">I1217+J1217</f>
        <v>150</v>
      </c>
      <c r="M1217" s="24"/>
      <c r="N1217" s="24"/>
      <c r="O1217" s="24">
        <f t="shared" si="98"/>
        <v>0</v>
      </c>
      <c r="Q1217" s="24">
        <f t="shared" si="99"/>
        <v>150</v>
      </c>
      <c r="R1217" s="24">
        <f t="shared" si="99"/>
        <v>0</v>
      </c>
      <c r="S1217" s="24">
        <f t="shared" si="99"/>
        <v>150</v>
      </c>
    </row>
    <row r="1218" spans="2:19" x14ac:dyDescent="0.2">
      <c r="B1218" s="73">
        <f t="shared" ref="B1218:B1281" si="101">B1217+1</f>
        <v>514</v>
      </c>
      <c r="C1218" s="4"/>
      <c r="D1218" s="4"/>
      <c r="E1218" s="4"/>
      <c r="F1218" s="51" t="s">
        <v>167</v>
      </c>
      <c r="G1218" s="4">
        <v>637</v>
      </c>
      <c r="H1218" s="4" t="s">
        <v>130</v>
      </c>
      <c r="I1218" s="24">
        <v>1450</v>
      </c>
      <c r="J1218" s="24"/>
      <c r="K1218" s="24">
        <f t="shared" si="100"/>
        <v>1450</v>
      </c>
      <c r="M1218" s="24"/>
      <c r="N1218" s="24"/>
      <c r="O1218" s="24">
        <f t="shared" si="98"/>
        <v>0</v>
      </c>
      <c r="Q1218" s="24">
        <f t="shared" si="99"/>
        <v>1450</v>
      </c>
      <c r="R1218" s="24">
        <f t="shared" si="99"/>
        <v>0</v>
      </c>
      <c r="S1218" s="24">
        <f t="shared" si="99"/>
        <v>1450</v>
      </c>
    </row>
    <row r="1219" spans="2:19" x14ac:dyDescent="0.2">
      <c r="B1219" s="73">
        <f t="shared" si="101"/>
        <v>515</v>
      </c>
      <c r="C1219" s="12"/>
      <c r="D1219" s="12"/>
      <c r="E1219" s="12" t="s">
        <v>84</v>
      </c>
      <c r="F1219" s="49"/>
      <c r="G1219" s="12"/>
      <c r="H1219" s="12" t="s">
        <v>85</v>
      </c>
      <c r="I1219" s="46">
        <f>I1222+I1221+I1220</f>
        <v>42440</v>
      </c>
      <c r="J1219" s="46">
        <f>J1222+J1221+J1220</f>
        <v>0</v>
      </c>
      <c r="K1219" s="46">
        <f t="shared" si="100"/>
        <v>42440</v>
      </c>
      <c r="M1219" s="46">
        <v>0</v>
      </c>
      <c r="N1219" s="46"/>
      <c r="O1219" s="46">
        <f t="shared" si="98"/>
        <v>0</v>
      </c>
      <c r="Q1219" s="46">
        <f t="shared" si="99"/>
        <v>42440</v>
      </c>
      <c r="R1219" s="46">
        <f t="shared" si="99"/>
        <v>0</v>
      </c>
      <c r="S1219" s="46">
        <f t="shared" si="99"/>
        <v>42440</v>
      </c>
    </row>
    <row r="1220" spans="2:19" x14ac:dyDescent="0.2">
      <c r="B1220" s="73">
        <f t="shared" si="101"/>
        <v>516</v>
      </c>
      <c r="C1220" s="13"/>
      <c r="D1220" s="13"/>
      <c r="E1220" s="13"/>
      <c r="F1220" s="50" t="s">
        <v>167</v>
      </c>
      <c r="G1220" s="13">
        <v>610</v>
      </c>
      <c r="H1220" s="13" t="s">
        <v>137</v>
      </c>
      <c r="I1220" s="47">
        <v>27000</v>
      </c>
      <c r="J1220" s="47"/>
      <c r="K1220" s="47">
        <f t="shared" si="100"/>
        <v>27000</v>
      </c>
      <c r="M1220" s="47"/>
      <c r="N1220" s="47"/>
      <c r="O1220" s="47">
        <f t="shared" si="98"/>
        <v>0</v>
      </c>
      <c r="Q1220" s="47">
        <f t="shared" si="99"/>
        <v>27000</v>
      </c>
      <c r="R1220" s="47">
        <f t="shared" si="99"/>
        <v>0</v>
      </c>
      <c r="S1220" s="47">
        <f t="shared" si="99"/>
        <v>27000</v>
      </c>
    </row>
    <row r="1221" spans="2:19" x14ac:dyDescent="0.2">
      <c r="B1221" s="73">
        <f t="shared" si="101"/>
        <v>517</v>
      </c>
      <c r="C1221" s="13"/>
      <c r="D1221" s="13"/>
      <c r="E1221" s="13"/>
      <c r="F1221" s="50" t="s">
        <v>167</v>
      </c>
      <c r="G1221" s="13">
        <v>620</v>
      </c>
      <c r="H1221" s="13" t="s">
        <v>132</v>
      </c>
      <c r="I1221" s="47">
        <v>10030</v>
      </c>
      <c r="J1221" s="47"/>
      <c r="K1221" s="47">
        <f t="shared" si="100"/>
        <v>10030</v>
      </c>
      <c r="M1221" s="47"/>
      <c r="N1221" s="47"/>
      <c r="O1221" s="47">
        <f t="shared" ref="O1221:O1284" si="102">M1221+N1221</f>
        <v>0</v>
      </c>
      <c r="Q1221" s="47">
        <f t="shared" si="99"/>
        <v>10030</v>
      </c>
      <c r="R1221" s="47">
        <f t="shared" si="99"/>
        <v>0</v>
      </c>
      <c r="S1221" s="47">
        <f t="shared" si="99"/>
        <v>10030</v>
      </c>
    </row>
    <row r="1222" spans="2:19" x14ac:dyDescent="0.2">
      <c r="B1222" s="73">
        <f t="shared" si="101"/>
        <v>518</v>
      </c>
      <c r="C1222" s="13"/>
      <c r="D1222" s="13"/>
      <c r="E1222" s="13"/>
      <c r="F1222" s="50" t="s">
        <v>167</v>
      </c>
      <c r="G1222" s="13">
        <v>630</v>
      </c>
      <c r="H1222" s="13" t="s">
        <v>129</v>
      </c>
      <c r="I1222" s="47">
        <f>I1225+I1224+I1223</f>
        <v>5410</v>
      </c>
      <c r="J1222" s="47">
        <f>J1225+J1224+J1223</f>
        <v>0</v>
      </c>
      <c r="K1222" s="47">
        <f t="shared" si="100"/>
        <v>5410</v>
      </c>
      <c r="M1222" s="47">
        <f>M1225+M1224+M1223</f>
        <v>0</v>
      </c>
      <c r="N1222" s="47">
        <f>N1225+N1224+N1223</f>
        <v>0</v>
      </c>
      <c r="O1222" s="47">
        <f t="shared" si="102"/>
        <v>0</v>
      </c>
      <c r="Q1222" s="47">
        <f t="shared" si="99"/>
        <v>5410</v>
      </c>
      <c r="R1222" s="47">
        <f t="shared" si="99"/>
        <v>0</v>
      </c>
      <c r="S1222" s="47">
        <f t="shared" si="99"/>
        <v>5410</v>
      </c>
    </row>
    <row r="1223" spans="2:19" x14ac:dyDescent="0.2">
      <c r="B1223" s="73">
        <f t="shared" si="101"/>
        <v>519</v>
      </c>
      <c r="C1223" s="4"/>
      <c r="D1223" s="4"/>
      <c r="E1223" s="4"/>
      <c r="F1223" s="51" t="s">
        <v>167</v>
      </c>
      <c r="G1223" s="4">
        <v>633</v>
      </c>
      <c r="H1223" s="4" t="s">
        <v>133</v>
      </c>
      <c r="I1223" s="24">
        <v>4050</v>
      </c>
      <c r="J1223" s="24"/>
      <c r="K1223" s="24">
        <f t="shared" si="100"/>
        <v>4050</v>
      </c>
      <c r="M1223" s="24"/>
      <c r="N1223" s="24"/>
      <c r="O1223" s="24">
        <f t="shared" si="102"/>
        <v>0</v>
      </c>
      <c r="Q1223" s="24">
        <f t="shared" si="99"/>
        <v>4050</v>
      </c>
      <c r="R1223" s="24">
        <f t="shared" si="99"/>
        <v>0</v>
      </c>
      <c r="S1223" s="24">
        <f t="shared" si="99"/>
        <v>4050</v>
      </c>
    </row>
    <row r="1224" spans="2:19" x14ac:dyDescent="0.2">
      <c r="B1224" s="73">
        <f t="shared" si="101"/>
        <v>520</v>
      </c>
      <c r="C1224" s="4"/>
      <c r="D1224" s="4"/>
      <c r="E1224" s="4"/>
      <c r="F1224" s="51" t="s">
        <v>167</v>
      </c>
      <c r="G1224" s="4">
        <v>635</v>
      </c>
      <c r="H1224" s="4" t="s">
        <v>139</v>
      </c>
      <c r="I1224" s="24">
        <v>200</v>
      </c>
      <c r="J1224" s="24"/>
      <c r="K1224" s="24">
        <f t="shared" si="100"/>
        <v>200</v>
      </c>
      <c r="M1224" s="24"/>
      <c r="N1224" s="24"/>
      <c r="O1224" s="24">
        <f t="shared" si="102"/>
        <v>0</v>
      </c>
      <c r="Q1224" s="24">
        <f t="shared" si="99"/>
        <v>200</v>
      </c>
      <c r="R1224" s="24">
        <f t="shared" si="99"/>
        <v>0</v>
      </c>
      <c r="S1224" s="24">
        <f t="shared" si="99"/>
        <v>200</v>
      </c>
    </row>
    <row r="1225" spans="2:19" x14ac:dyDescent="0.2">
      <c r="B1225" s="73">
        <f t="shared" si="101"/>
        <v>521</v>
      </c>
      <c r="C1225" s="4"/>
      <c r="D1225" s="4"/>
      <c r="E1225" s="4"/>
      <c r="F1225" s="51" t="s">
        <v>167</v>
      </c>
      <c r="G1225" s="4">
        <v>637</v>
      </c>
      <c r="H1225" s="4" t="s">
        <v>130</v>
      </c>
      <c r="I1225" s="24">
        <v>1160</v>
      </c>
      <c r="J1225" s="24"/>
      <c r="K1225" s="24">
        <f t="shared" si="100"/>
        <v>1160</v>
      </c>
      <c r="M1225" s="24"/>
      <c r="N1225" s="24"/>
      <c r="O1225" s="24">
        <f t="shared" si="102"/>
        <v>0</v>
      </c>
      <c r="Q1225" s="24">
        <f t="shared" si="99"/>
        <v>1160</v>
      </c>
      <c r="R1225" s="24">
        <f t="shared" si="99"/>
        <v>0</v>
      </c>
      <c r="S1225" s="24">
        <f t="shared" si="99"/>
        <v>1160</v>
      </c>
    </row>
    <row r="1226" spans="2:19" x14ac:dyDescent="0.2">
      <c r="B1226" s="73">
        <f t="shared" si="101"/>
        <v>522</v>
      </c>
      <c r="C1226" s="12"/>
      <c r="D1226" s="12"/>
      <c r="E1226" s="12" t="s">
        <v>106</v>
      </c>
      <c r="F1226" s="49"/>
      <c r="G1226" s="12"/>
      <c r="H1226" s="12" t="s">
        <v>107</v>
      </c>
      <c r="I1226" s="46">
        <f>I1229+I1228+I1227</f>
        <v>25805</v>
      </c>
      <c r="J1226" s="46">
        <f>J1229+J1228+J1227</f>
        <v>0</v>
      </c>
      <c r="K1226" s="46">
        <f t="shared" si="100"/>
        <v>25805</v>
      </c>
      <c r="M1226" s="46">
        <f>M1229+M1228+M1227</f>
        <v>0</v>
      </c>
      <c r="N1226" s="46">
        <f>N1229+N1228+N1227</f>
        <v>0</v>
      </c>
      <c r="O1226" s="46">
        <f t="shared" si="102"/>
        <v>0</v>
      </c>
      <c r="Q1226" s="46">
        <f t="shared" si="99"/>
        <v>25805</v>
      </c>
      <c r="R1226" s="46">
        <f t="shared" si="99"/>
        <v>0</v>
      </c>
      <c r="S1226" s="46">
        <f t="shared" si="99"/>
        <v>25805</v>
      </c>
    </row>
    <row r="1227" spans="2:19" x14ac:dyDescent="0.2">
      <c r="B1227" s="73">
        <f t="shared" si="101"/>
        <v>523</v>
      </c>
      <c r="C1227" s="13"/>
      <c r="D1227" s="13"/>
      <c r="E1227" s="13"/>
      <c r="F1227" s="50" t="s">
        <v>167</v>
      </c>
      <c r="G1227" s="13">
        <v>610</v>
      </c>
      <c r="H1227" s="13" t="s">
        <v>137</v>
      </c>
      <c r="I1227" s="47">
        <v>16175</v>
      </c>
      <c r="J1227" s="47"/>
      <c r="K1227" s="47">
        <f t="shared" si="100"/>
        <v>16175</v>
      </c>
      <c r="M1227" s="47"/>
      <c r="N1227" s="47"/>
      <c r="O1227" s="47">
        <f t="shared" si="102"/>
        <v>0</v>
      </c>
      <c r="Q1227" s="47">
        <f t="shared" si="99"/>
        <v>16175</v>
      </c>
      <c r="R1227" s="47">
        <f t="shared" si="99"/>
        <v>0</v>
      </c>
      <c r="S1227" s="47">
        <f t="shared" si="99"/>
        <v>16175</v>
      </c>
    </row>
    <row r="1228" spans="2:19" x14ac:dyDescent="0.2">
      <c r="B1228" s="73">
        <f t="shared" si="101"/>
        <v>524</v>
      </c>
      <c r="C1228" s="13"/>
      <c r="D1228" s="13"/>
      <c r="E1228" s="13"/>
      <c r="F1228" s="50" t="s">
        <v>167</v>
      </c>
      <c r="G1228" s="13">
        <v>620</v>
      </c>
      <c r="H1228" s="13" t="s">
        <v>132</v>
      </c>
      <c r="I1228" s="47">
        <v>6010</v>
      </c>
      <c r="J1228" s="47"/>
      <c r="K1228" s="47">
        <f t="shared" si="100"/>
        <v>6010</v>
      </c>
      <c r="M1228" s="47"/>
      <c r="N1228" s="47"/>
      <c r="O1228" s="47">
        <f t="shared" si="102"/>
        <v>0</v>
      </c>
      <c r="Q1228" s="47">
        <f t="shared" si="99"/>
        <v>6010</v>
      </c>
      <c r="R1228" s="47">
        <f t="shared" si="99"/>
        <v>0</v>
      </c>
      <c r="S1228" s="47">
        <f t="shared" si="99"/>
        <v>6010</v>
      </c>
    </row>
    <row r="1229" spans="2:19" x14ac:dyDescent="0.2">
      <c r="B1229" s="73">
        <f t="shared" si="101"/>
        <v>525</v>
      </c>
      <c r="C1229" s="13"/>
      <c r="D1229" s="13"/>
      <c r="E1229" s="13"/>
      <c r="F1229" s="50" t="s">
        <v>167</v>
      </c>
      <c r="G1229" s="13">
        <v>630</v>
      </c>
      <c r="H1229" s="13" t="s">
        <v>129</v>
      </c>
      <c r="I1229" s="47">
        <f>I1232+I1231+I1230</f>
        <v>3620</v>
      </c>
      <c r="J1229" s="47">
        <f>J1232+J1231+J1230</f>
        <v>0</v>
      </c>
      <c r="K1229" s="47">
        <f t="shared" si="100"/>
        <v>3620</v>
      </c>
      <c r="M1229" s="47">
        <f>M1232+M1231+M1230</f>
        <v>0</v>
      </c>
      <c r="N1229" s="47">
        <f>N1232+N1231+N1230</f>
        <v>0</v>
      </c>
      <c r="O1229" s="47">
        <f t="shared" si="102"/>
        <v>0</v>
      </c>
      <c r="Q1229" s="47">
        <f t="shared" si="99"/>
        <v>3620</v>
      </c>
      <c r="R1229" s="47">
        <f t="shared" si="99"/>
        <v>0</v>
      </c>
      <c r="S1229" s="47">
        <f t="shared" si="99"/>
        <v>3620</v>
      </c>
    </row>
    <row r="1230" spans="2:19" x14ac:dyDescent="0.2">
      <c r="B1230" s="73">
        <f t="shared" si="101"/>
        <v>526</v>
      </c>
      <c r="C1230" s="4"/>
      <c r="D1230" s="4"/>
      <c r="E1230" s="4"/>
      <c r="F1230" s="51" t="s">
        <v>167</v>
      </c>
      <c r="G1230" s="4">
        <v>633</v>
      </c>
      <c r="H1230" s="4" t="s">
        <v>133</v>
      </c>
      <c r="I1230" s="24">
        <v>2590</v>
      </c>
      <c r="J1230" s="24"/>
      <c r="K1230" s="24">
        <f t="shared" si="100"/>
        <v>2590</v>
      </c>
      <c r="M1230" s="24"/>
      <c r="N1230" s="24"/>
      <c r="O1230" s="24">
        <f t="shared" si="102"/>
        <v>0</v>
      </c>
      <c r="Q1230" s="24">
        <f t="shared" si="99"/>
        <v>2590</v>
      </c>
      <c r="R1230" s="24">
        <f t="shared" si="99"/>
        <v>0</v>
      </c>
      <c r="S1230" s="24">
        <f t="shared" si="99"/>
        <v>2590</v>
      </c>
    </row>
    <row r="1231" spans="2:19" x14ac:dyDescent="0.2">
      <c r="B1231" s="73">
        <f t="shared" si="101"/>
        <v>527</v>
      </c>
      <c r="C1231" s="4"/>
      <c r="D1231" s="4"/>
      <c r="E1231" s="4"/>
      <c r="F1231" s="51" t="s">
        <v>167</v>
      </c>
      <c r="G1231" s="4">
        <v>635</v>
      </c>
      <c r="H1231" s="4" t="s">
        <v>139</v>
      </c>
      <c r="I1231" s="24">
        <v>200</v>
      </c>
      <c r="J1231" s="24"/>
      <c r="K1231" s="24">
        <f t="shared" si="100"/>
        <v>200</v>
      </c>
      <c r="M1231" s="24"/>
      <c r="N1231" s="24"/>
      <c r="O1231" s="24">
        <f t="shared" si="102"/>
        <v>0</v>
      </c>
      <c r="Q1231" s="24">
        <f t="shared" si="99"/>
        <v>200</v>
      </c>
      <c r="R1231" s="24">
        <f t="shared" si="99"/>
        <v>0</v>
      </c>
      <c r="S1231" s="24">
        <f t="shared" si="99"/>
        <v>200</v>
      </c>
    </row>
    <row r="1232" spans="2:19" x14ac:dyDescent="0.2">
      <c r="B1232" s="73">
        <f t="shared" si="101"/>
        <v>528</v>
      </c>
      <c r="C1232" s="4"/>
      <c r="D1232" s="4"/>
      <c r="E1232" s="4"/>
      <c r="F1232" s="51" t="s">
        <v>167</v>
      </c>
      <c r="G1232" s="4">
        <v>637</v>
      </c>
      <c r="H1232" s="4" t="s">
        <v>130</v>
      </c>
      <c r="I1232" s="24">
        <v>830</v>
      </c>
      <c r="J1232" s="24"/>
      <c r="K1232" s="24">
        <f t="shared" si="100"/>
        <v>830</v>
      </c>
      <c r="M1232" s="24"/>
      <c r="N1232" s="24"/>
      <c r="O1232" s="24">
        <f t="shared" si="102"/>
        <v>0</v>
      </c>
      <c r="Q1232" s="24">
        <f t="shared" si="99"/>
        <v>830</v>
      </c>
      <c r="R1232" s="24">
        <f t="shared" si="99"/>
        <v>0</v>
      </c>
      <c r="S1232" s="24">
        <f t="shared" si="99"/>
        <v>830</v>
      </c>
    </row>
    <row r="1233" spans="2:19" x14ac:dyDescent="0.2">
      <c r="B1233" s="73">
        <f t="shared" si="101"/>
        <v>529</v>
      </c>
      <c r="C1233" s="12"/>
      <c r="D1233" s="12"/>
      <c r="E1233" s="12" t="s">
        <v>105</v>
      </c>
      <c r="F1233" s="49"/>
      <c r="G1233" s="12"/>
      <c r="H1233" s="12" t="s">
        <v>252</v>
      </c>
      <c r="I1233" s="46">
        <f>I1240+I1236+I1235+I1234</f>
        <v>31927</v>
      </c>
      <c r="J1233" s="46">
        <f>J1240+J1236+J1235+J1234</f>
        <v>0</v>
      </c>
      <c r="K1233" s="46">
        <f t="shared" si="100"/>
        <v>31927</v>
      </c>
      <c r="M1233" s="46">
        <f>M1240+M1236+M1235+M1234</f>
        <v>0</v>
      </c>
      <c r="N1233" s="46">
        <f>N1240+N1236+N1235+N1234</f>
        <v>0</v>
      </c>
      <c r="O1233" s="46">
        <f t="shared" si="102"/>
        <v>0</v>
      </c>
      <c r="Q1233" s="46">
        <f t="shared" si="99"/>
        <v>31927</v>
      </c>
      <c r="R1233" s="46">
        <f t="shared" si="99"/>
        <v>0</v>
      </c>
      <c r="S1233" s="46">
        <f t="shared" si="99"/>
        <v>31927</v>
      </c>
    </row>
    <row r="1234" spans="2:19" x14ac:dyDescent="0.2">
      <c r="B1234" s="73">
        <f t="shared" si="101"/>
        <v>530</v>
      </c>
      <c r="C1234" s="13"/>
      <c r="D1234" s="13"/>
      <c r="E1234" s="13"/>
      <c r="F1234" s="50" t="s">
        <v>167</v>
      </c>
      <c r="G1234" s="13">
        <v>610</v>
      </c>
      <c r="H1234" s="13" t="s">
        <v>137</v>
      </c>
      <c r="I1234" s="47">
        <v>18251</v>
      </c>
      <c r="J1234" s="47"/>
      <c r="K1234" s="47">
        <f t="shared" si="100"/>
        <v>18251</v>
      </c>
      <c r="M1234" s="47"/>
      <c r="N1234" s="47"/>
      <c r="O1234" s="47">
        <f t="shared" si="102"/>
        <v>0</v>
      </c>
      <c r="Q1234" s="47">
        <f t="shared" si="99"/>
        <v>18251</v>
      </c>
      <c r="R1234" s="47">
        <f t="shared" si="99"/>
        <v>0</v>
      </c>
      <c r="S1234" s="47">
        <f t="shared" si="99"/>
        <v>18251</v>
      </c>
    </row>
    <row r="1235" spans="2:19" x14ac:dyDescent="0.2">
      <c r="B1235" s="73">
        <f t="shared" si="101"/>
        <v>531</v>
      </c>
      <c r="C1235" s="13"/>
      <c r="D1235" s="13"/>
      <c r="E1235" s="13"/>
      <c r="F1235" s="50" t="s">
        <v>167</v>
      </c>
      <c r="G1235" s="13">
        <v>620</v>
      </c>
      <c r="H1235" s="13" t="s">
        <v>132</v>
      </c>
      <c r="I1235" s="47">
        <v>6781</v>
      </c>
      <c r="J1235" s="47"/>
      <c r="K1235" s="47">
        <f t="shared" si="100"/>
        <v>6781</v>
      </c>
      <c r="M1235" s="47"/>
      <c r="N1235" s="47"/>
      <c r="O1235" s="47">
        <f t="shared" si="102"/>
        <v>0</v>
      </c>
      <c r="Q1235" s="47">
        <f t="shared" si="99"/>
        <v>6781</v>
      </c>
      <c r="R1235" s="47">
        <f t="shared" si="99"/>
        <v>0</v>
      </c>
      <c r="S1235" s="47">
        <f t="shared" si="99"/>
        <v>6781</v>
      </c>
    </row>
    <row r="1236" spans="2:19" x14ac:dyDescent="0.2">
      <c r="B1236" s="73">
        <f t="shared" si="101"/>
        <v>532</v>
      </c>
      <c r="C1236" s="13"/>
      <c r="D1236" s="13"/>
      <c r="E1236" s="13"/>
      <c r="F1236" s="50" t="s">
        <v>167</v>
      </c>
      <c r="G1236" s="13">
        <v>630</v>
      </c>
      <c r="H1236" s="13" t="s">
        <v>129</v>
      </c>
      <c r="I1236" s="47">
        <f>I1239+I1238+I1237</f>
        <v>6445</v>
      </c>
      <c r="J1236" s="47">
        <f>J1239+J1238+J1237</f>
        <v>0</v>
      </c>
      <c r="K1236" s="47">
        <f t="shared" si="100"/>
        <v>6445</v>
      </c>
      <c r="M1236" s="47">
        <f>M1239+M1238+M1237</f>
        <v>0</v>
      </c>
      <c r="N1236" s="47">
        <f>N1239+N1238+N1237</f>
        <v>0</v>
      </c>
      <c r="O1236" s="47">
        <f t="shared" si="102"/>
        <v>0</v>
      </c>
      <c r="Q1236" s="47">
        <f t="shared" si="99"/>
        <v>6445</v>
      </c>
      <c r="R1236" s="47">
        <f t="shared" si="99"/>
        <v>0</v>
      </c>
      <c r="S1236" s="47">
        <f t="shared" si="99"/>
        <v>6445</v>
      </c>
    </row>
    <row r="1237" spans="2:19" x14ac:dyDescent="0.2">
      <c r="B1237" s="73">
        <f t="shared" si="101"/>
        <v>533</v>
      </c>
      <c r="C1237" s="4"/>
      <c r="D1237" s="4"/>
      <c r="E1237" s="4"/>
      <c r="F1237" s="51" t="s">
        <v>167</v>
      </c>
      <c r="G1237" s="4">
        <v>633</v>
      </c>
      <c r="H1237" s="4" t="s">
        <v>133</v>
      </c>
      <c r="I1237" s="24">
        <v>5200</v>
      </c>
      <c r="J1237" s="24"/>
      <c r="K1237" s="24">
        <f t="shared" si="100"/>
        <v>5200</v>
      </c>
      <c r="M1237" s="24"/>
      <c r="N1237" s="24"/>
      <c r="O1237" s="24">
        <f t="shared" si="102"/>
        <v>0</v>
      </c>
      <c r="Q1237" s="24">
        <f t="shared" si="99"/>
        <v>5200</v>
      </c>
      <c r="R1237" s="24">
        <f t="shared" si="99"/>
        <v>0</v>
      </c>
      <c r="S1237" s="24">
        <f t="shared" si="99"/>
        <v>5200</v>
      </c>
    </row>
    <row r="1238" spans="2:19" x14ac:dyDescent="0.2">
      <c r="B1238" s="73">
        <f t="shared" si="101"/>
        <v>534</v>
      </c>
      <c r="C1238" s="4"/>
      <c r="D1238" s="4"/>
      <c r="E1238" s="4"/>
      <c r="F1238" s="51" t="s">
        <v>167</v>
      </c>
      <c r="G1238" s="4">
        <v>635</v>
      </c>
      <c r="H1238" s="4" t="s">
        <v>139</v>
      </c>
      <c r="I1238" s="24">
        <v>150</v>
      </c>
      <c r="J1238" s="24"/>
      <c r="K1238" s="24">
        <f t="shared" si="100"/>
        <v>150</v>
      </c>
      <c r="M1238" s="24"/>
      <c r="N1238" s="24"/>
      <c r="O1238" s="24">
        <f t="shared" si="102"/>
        <v>0</v>
      </c>
      <c r="Q1238" s="24">
        <f t="shared" si="99"/>
        <v>150</v>
      </c>
      <c r="R1238" s="24">
        <f t="shared" si="99"/>
        <v>0</v>
      </c>
      <c r="S1238" s="24">
        <f t="shared" si="99"/>
        <v>150</v>
      </c>
    </row>
    <row r="1239" spans="2:19" x14ac:dyDescent="0.2">
      <c r="B1239" s="73">
        <f t="shared" si="101"/>
        <v>535</v>
      </c>
      <c r="C1239" s="4"/>
      <c r="D1239" s="4"/>
      <c r="E1239" s="4"/>
      <c r="F1239" s="51" t="s">
        <v>167</v>
      </c>
      <c r="G1239" s="4">
        <v>637</v>
      </c>
      <c r="H1239" s="4" t="s">
        <v>130</v>
      </c>
      <c r="I1239" s="24">
        <v>1095</v>
      </c>
      <c r="J1239" s="24"/>
      <c r="K1239" s="24">
        <f t="shared" si="100"/>
        <v>1095</v>
      </c>
      <c r="M1239" s="24"/>
      <c r="N1239" s="24"/>
      <c r="O1239" s="24">
        <f t="shared" si="102"/>
        <v>0</v>
      </c>
      <c r="Q1239" s="24">
        <f t="shared" si="99"/>
        <v>1095</v>
      </c>
      <c r="R1239" s="24">
        <f t="shared" si="99"/>
        <v>0</v>
      </c>
      <c r="S1239" s="24">
        <f t="shared" si="99"/>
        <v>1095</v>
      </c>
    </row>
    <row r="1240" spans="2:19" x14ac:dyDescent="0.2">
      <c r="B1240" s="73">
        <f t="shared" si="101"/>
        <v>536</v>
      </c>
      <c r="C1240" s="13"/>
      <c r="D1240" s="13"/>
      <c r="E1240" s="13"/>
      <c r="F1240" s="50" t="s">
        <v>167</v>
      </c>
      <c r="G1240" s="13">
        <v>640</v>
      </c>
      <c r="H1240" s="13" t="s">
        <v>136</v>
      </c>
      <c r="I1240" s="47">
        <v>450</v>
      </c>
      <c r="J1240" s="47"/>
      <c r="K1240" s="47">
        <f t="shared" si="100"/>
        <v>450</v>
      </c>
      <c r="M1240" s="47"/>
      <c r="N1240" s="47"/>
      <c r="O1240" s="47">
        <f t="shared" si="102"/>
        <v>0</v>
      </c>
      <c r="Q1240" s="47">
        <f t="shared" si="99"/>
        <v>450</v>
      </c>
      <c r="R1240" s="47">
        <f t="shared" si="99"/>
        <v>0</v>
      </c>
      <c r="S1240" s="47">
        <f t="shared" si="99"/>
        <v>450</v>
      </c>
    </row>
    <row r="1241" spans="2:19" x14ac:dyDescent="0.2">
      <c r="B1241" s="73">
        <f t="shared" si="101"/>
        <v>537</v>
      </c>
      <c r="C1241" s="12"/>
      <c r="D1241" s="12"/>
      <c r="E1241" s="12" t="s">
        <v>101</v>
      </c>
      <c r="F1241" s="49"/>
      <c r="G1241" s="12"/>
      <c r="H1241" s="12" t="s">
        <v>66</v>
      </c>
      <c r="I1241" s="46">
        <f>I1244+I1243+I1242</f>
        <v>33805</v>
      </c>
      <c r="J1241" s="46">
        <f>J1244+J1243+J1242</f>
        <v>0</v>
      </c>
      <c r="K1241" s="46">
        <f t="shared" si="100"/>
        <v>33805</v>
      </c>
      <c r="M1241" s="46">
        <f>M1244+M1243+M1242</f>
        <v>0</v>
      </c>
      <c r="N1241" s="46">
        <f>N1244+N1243+N1242</f>
        <v>0</v>
      </c>
      <c r="O1241" s="46">
        <f t="shared" si="102"/>
        <v>0</v>
      </c>
      <c r="Q1241" s="46">
        <f t="shared" si="99"/>
        <v>33805</v>
      </c>
      <c r="R1241" s="46">
        <f t="shared" si="99"/>
        <v>0</v>
      </c>
      <c r="S1241" s="46">
        <f t="shared" si="99"/>
        <v>33805</v>
      </c>
    </row>
    <row r="1242" spans="2:19" x14ac:dyDescent="0.2">
      <c r="B1242" s="73">
        <f t="shared" si="101"/>
        <v>538</v>
      </c>
      <c r="C1242" s="13"/>
      <c r="D1242" s="13"/>
      <c r="E1242" s="13"/>
      <c r="F1242" s="50" t="s">
        <v>167</v>
      </c>
      <c r="G1242" s="13">
        <v>610</v>
      </c>
      <c r="H1242" s="13" t="s">
        <v>137</v>
      </c>
      <c r="I1242" s="47">
        <v>21020</v>
      </c>
      <c r="J1242" s="47"/>
      <c r="K1242" s="47">
        <f t="shared" si="100"/>
        <v>21020</v>
      </c>
      <c r="M1242" s="47"/>
      <c r="N1242" s="47"/>
      <c r="O1242" s="47">
        <f t="shared" si="102"/>
        <v>0</v>
      </c>
      <c r="Q1242" s="47">
        <f t="shared" si="99"/>
        <v>21020</v>
      </c>
      <c r="R1242" s="47">
        <f t="shared" si="99"/>
        <v>0</v>
      </c>
      <c r="S1242" s="47">
        <f t="shared" si="99"/>
        <v>21020</v>
      </c>
    </row>
    <row r="1243" spans="2:19" x14ac:dyDescent="0.2">
      <c r="B1243" s="73">
        <f t="shared" si="101"/>
        <v>539</v>
      </c>
      <c r="C1243" s="13"/>
      <c r="D1243" s="13"/>
      <c r="E1243" s="13"/>
      <c r="F1243" s="50" t="s">
        <v>167</v>
      </c>
      <c r="G1243" s="13">
        <v>620</v>
      </c>
      <c r="H1243" s="13" t="s">
        <v>132</v>
      </c>
      <c r="I1243" s="47">
        <v>7810</v>
      </c>
      <c r="J1243" s="47"/>
      <c r="K1243" s="47">
        <f t="shared" si="100"/>
        <v>7810</v>
      </c>
      <c r="M1243" s="47"/>
      <c r="N1243" s="47"/>
      <c r="O1243" s="47">
        <f t="shared" si="102"/>
        <v>0</v>
      </c>
      <c r="Q1243" s="47">
        <f t="shared" si="99"/>
        <v>7810</v>
      </c>
      <c r="R1243" s="47">
        <f t="shared" si="99"/>
        <v>0</v>
      </c>
      <c r="S1243" s="47">
        <f t="shared" si="99"/>
        <v>7810</v>
      </c>
    </row>
    <row r="1244" spans="2:19" x14ac:dyDescent="0.2">
      <c r="B1244" s="73">
        <f t="shared" si="101"/>
        <v>540</v>
      </c>
      <c r="C1244" s="13"/>
      <c r="D1244" s="13"/>
      <c r="E1244" s="13"/>
      <c r="F1244" s="50" t="s">
        <v>167</v>
      </c>
      <c r="G1244" s="13">
        <v>630</v>
      </c>
      <c r="H1244" s="13" t="s">
        <v>129</v>
      </c>
      <c r="I1244" s="47">
        <f>I1247+I1246+I1245</f>
        <v>4975</v>
      </c>
      <c r="J1244" s="47">
        <f>J1247+J1246+J1245</f>
        <v>0</v>
      </c>
      <c r="K1244" s="47">
        <f t="shared" si="100"/>
        <v>4975</v>
      </c>
      <c r="M1244" s="47">
        <f>M1247+M1246+M1245</f>
        <v>0</v>
      </c>
      <c r="N1244" s="47">
        <f>N1247+N1246+N1245</f>
        <v>0</v>
      </c>
      <c r="O1244" s="47">
        <f t="shared" si="102"/>
        <v>0</v>
      </c>
      <c r="Q1244" s="47">
        <f t="shared" si="99"/>
        <v>4975</v>
      </c>
      <c r="R1244" s="47">
        <f t="shared" si="99"/>
        <v>0</v>
      </c>
      <c r="S1244" s="47">
        <f t="shared" si="99"/>
        <v>4975</v>
      </c>
    </row>
    <row r="1245" spans="2:19" x14ac:dyDescent="0.2">
      <c r="B1245" s="73">
        <f t="shared" si="101"/>
        <v>541</v>
      </c>
      <c r="C1245" s="4"/>
      <c r="D1245" s="4"/>
      <c r="E1245" s="4"/>
      <c r="F1245" s="51" t="s">
        <v>167</v>
      </c>
      <c r="G1245" s="4">
        <v>633</v>
      </c>
      <c r="H1245" s="4" t="s">
        <v>133</v>
      </c>
      <c r="I1245" s="24">
        <v>3200</v>
      </c>
      <c r="J1245" s="24"/>
      <c r="K1245" s="24">
        <f t="shared" si="100"/>
        <v>3200</v>
      </c>
      <c r="M1245" s="24"/>
      <c r="N1245" s="24"/>
      <c r="O1245" s="24">
        <f t="shared" si="102"/>
        <v>0</v>
      </c>
      <c r="Q1245" s="24">
        <f t="shared" si="99"/>
        <v>3200</v>
      </c>
      <c r="R1245" s="24">
        <f t="shared" si="99"/>
        <v>0</v>
      </c>
      <c r="S1245" s="24">
        <f t="shared" si="99"/>
        <v>3200</v>
      </c>
    </row>
    <row r="1246" spans="2:19" x14ac:dyDescent="0.2">
      <c r="B1246" s="73">
        <f t="shared" si="101"/>
        <v>542</v>
      </c>
      <c r="C1246" s="4"/>
      <c r="D1246" s="4"/>
      <c r="E1246" s="4"/>
      <c r="F1246" s="51" t="s">
        <v>167</v>
      </c>
      <c r="G1246" s="4">
        <v>635</v>
      </c>
      <c r="H1246" s="4" t="s">
        <v>139</v>
      </c>
      <c r="I1246" s="24">
        <v>150</v>
      </c>
      <c r="J1246" s="24"/>
      <c r="K1246" s="24">
        <f t="shared" si="100"/>
        <v>150</v>
      </c>
      <c r="M1246" s="24"/>
      <c r="N1246" s="24"/>
      <c r="O1246" s="24">
        <f t="shared" si="102"/>
        <v>0</v>
      </c>
      <c r="Q1246" s="24">
        <f t="shared" si="99"/>
        <v>150</v>
      </c>
      <c r="R1246" s="24">
        <f t="shared" si="99"/>
        <v>0</v>
      </c>
      <c r="S1246" s="24">
        <f t="shared" si="99"/>
        <v>150</v>
      </c>
    </row>
    <row r="1247" spans="2:19" x14ac:dyDescent="0.2">
      <c r="B1247" s="73">
        <f t="shared" si="101"/>
        <v>543</v>
      </c>
      <c r="C1247" s="4"/>
      <c r="D1247" s="4"/>
      <c r="E1247" s="4"/>
      <c r="F1247" s="51" t="s">
        <v>167</v>
      </c>
      <c r="G1247" s="4">
        <v>637</v>
      </c>
      <c r="H1247" s="4" t="s">
        <v>130</v>
      </c>
      <c r="I1247" s="24">
        <v>1625</v>
      </c>
      <c r="J1247" s="24"/>
      <c r="K1247" s="24">
        <f t="shared" si="100"/>
        <v>1625</v>
      </c>
      <c r="M1247" s="24"/>
      <c r="N1247" s="24"/>
      <c r="O1247" s="24">
        <f t="shared" si="102"/>
        <v>0</v>
      </c>
      <c r="Q1247" s="24">
        <f t="shared" si="99"/>
        <v>1625</v>
      </c>
      <c r="R1247" s="24">
        <f t="shared" si="99"/>
        <v>0</v>
      </c>
      <c r="S1247" s="24">
        <f t="shared" si="99"/>
        <v>1625</v>
      </c>
    </row>
    <row r="1248" spans="2:19" x14ac:dyDescent="0.2">
      <c r="B1248" s="73">
        <f t="shared" si="101"/>
        <v>544</v>
      </c>
      <c r="C1248" s="12"/>
      <c r="D1248" s="12"/>
      <c r="E1248" s="12" t="s">
        <v>104</v>
      </c>
      <c r="F1248" s="49"/>
      <c r="G1248" s="12"/>
      <c r="H1248" s="12" t="s">
        <v>67</v>
      </c>
      <c r="I1248" s="46">
        <f>I1251+I1250+I1249</f>
        <v>25635</v>
      </c>
      <c r="J1248" s="46">
        <f>J1251+J1250+J1249</f>
        <v>0</v>
      </c>
      <c r="K1248" s="46">
        <f t="shared" si="100"/>
        <v>25635</v>
      </c>
      <c r="M1248" s="46">
        <f>M1251+M1250+M1249</f>
        <v>0</v>
      </c>
      <c r="N1248" s="46">
        <f>N1251+N1250+N1249</f>
        <v>0</v>
      </c>
      <c r="O1248" s="46">
        <f t="shared" si="102"/>
        <v>0</v>
      </c>
      <c r="Q1248" s="46">
        <f t="shared" si="99"/>
        <v>25635</v>
      </c>
      <c r="R1248" s="46">
        <f t="shared" si="99"/>
        <v>0</v>
      </c>
      <c r="S1248" s="46">
        <f t="shared" si="99"/>
        <v>25635</v>
      </c>
    </row>
    <row r="1249" spans="2:19" x14ac:dyDescent="0.2">
      <c r="B1249" s="73">
        <f t="shared" si="101"/>
        <v>545</v>
      </c>
      <c r="C1249" s="13"/>
      <c r="D1249" s="13"/>
      <c r="E1249" s="13"/>
      <c r="F1249" s="50" t="s">
        <v>167</v>
      </c>
      <c r="G1249" s="13">
        <v>610</v>
      </c>
      <c r="H1249" s="13" t="s">
        <v>137</v>
      </c>
      <c r="I1249" s="47">
        <v>16400</v>
      </c>
      <c r="J1249" s="47"/>
      <c r="K1249" s="47">
        <f t="shared" si="100"/>
        <v>16400</v>
      </c>
      <c r="M1249" s="47"/>
      <c r="N1249" s="47"/>
      <c r="O1249" s="47">
        <f t="shared" si="102"/>
        <v>0</v>
      </c>
      <c r="Q1249" s="47">
        <f t="shared" si="99"/>
        <v>16400</v>
      </c>
      <c r="R1249" s="47">
        <f t="shared" si="99"/>
        <v>0</v>
      </c>
      <c r="S1249" s="47">
        <f t="shared" si="99"/>
        <v>16400</v>
      </c>
    </row>
    <row r="1250" spans="2:19" x14ac:dyDescent="0.2">
      <c r="B1250" s="73">
        <f t="shared" si="101"/>
        <v>546</v>
      </c>
      <c r="C1250" s="13"/>
      <c r="D1250" s="13"/>
      <c r="E1250" s="13"/>
      <c r="F1250" s="50" t="s">
        <v>167</v>
      </c>
      <c r="G1250" s="13">
        <v>620</v>
      </c>
      <c r="H1250" s="13" t="s">
        <v>132</v>
      </c>
      <c r="I1250" s="47">
        <v>6095</v>
      </c>
      <c r="J1250" s="47"/>
      <c r="K1250" s="47">
        <f t="shared" si="100"/>
        <v>6095</v>
      </c>
      <c r="M1250" s="47"/>
      <c r="N1250" s="47"/>
      <c r="O1250" s="47">
        <f t="shared" si="102"/>
        <v>0</v>
      </c>
      <c r="Q1250" s="47">
        <f t="shared" si="99"/>
        <v>6095</v>
      </c>
      <c r="R1250" s="47">
        <f t="shared" si="99"/>
        <v>0</v>
      </c>
      <c r="S1250" s="47">
        <f t="shared" si="99"/>
        <v>6095</v>
      </c>
    </row>
    <row r="1251" spans="2:19" x14ac:dyDescent="0.2">
      <c r="B1251" s="73">
        <f t="shared" si="101"/>
        <v>547</v>
      </c>
      <c r="C1251" s="13"/>
      <c r="D1251" s="13"/>
      <c r="E1251" s="13"/>
      <c r="F1251" s="50" t="s">
        <v>167</v>
      </c>
      <c r="G1251" s="13">
        <v>630</v>
      </c>
      <c r="H1251" s="13" t="s">
        <v>129</v>
      </c>
      <c r="I1251" s="47">
        <f>I1254+I1253+I1252</f>
        <v>3140</v>
      </c>
      <c r="J1251" s="47">
        <f>J1254+J1253+J1252</f>
        <v>0</v>
      </c>
      <c r="K1251" s="47">
        <f t="shared" si="100"/>
        <v>3140</v>
      </c>
      <c r="M1251" s="47">
        <f>M1254+M1253+M1252</f>
        <v>0</v>
      </c>
      <c r="N1251" s="47">
        <f>N1254+N1253+N1252</f>
        <v>0</v>
      </c>
      <c r="O1251" s="47">
        <f t="shared" si="102"/>
        <v>0</v>
      </c>
      <c r="Q1251" s="47">
        <f t="shared" si="99"/>
        <v>3140</v>
      </c>
      <c r="R1251" s="47">
        <f t="shared" si="99"/>
        <v>0</v>
      </c>
      <c r="S1251" s="47">
        <f t="shared" si="99"/>
        <v>3140</v>
      </c>
    </row>
    <row r="1252" spans="2:19" x14ac:dyDescent="0.2">
      <c r="B1252" s="73">
        <f t="shared" si="101"/>
        <v>548</v>
      </c>
      <c r="C1252" s="4"/>
      <c r="D1252" s="4"/>
      <c r="E1252" s="4"/>
      <c r="F1252" s="51" t="s">
        <v>167</v>
      </c>
      <c r="G1252" s="4">
        <v>633</v>
      </c>
      <c r="H1252" s="4" t="s">
        <v>133</v>
      </c>
      <c r="I1252" s="24">
        <v>1500</v>
      </c>
      <c r="J1252" s="24"/>
      <c r="K1252" s="24">
        <f t="shared" si="100"/>
        <v>1500</v>
      </c>
      <c r="M1252" s="24"/>
      <c r="N1252" s="24"/>
      <c r="O1252" s="24">
        <f t="shared" si="102"/>
        <v>0</v>
      </c>
      <c r="Q1252" s="24">
        <f t="shared" si="99"/>
        <v>1500</v>
      </c>
      <c r="R1252" s="24">
        <f t="shared" si="99"/>
        <v>0</v>
      </c>
      <c r="S1252" s="24">
        <f t="shared" si="99"/>
        <v>1500</v>
      </c>
    </row>
    <row r="1253" spans="2:19" x14ac:dyDescent="0.2">
      <c r="B1253" s="73">
        <f t="shared" si="101"/>
        <v>549</v>
      </c>
      <c r="C1253" s="4"/>
      <c r="D1253" s="4"/>
      <c r="E1253" s="4"/>
      <c r="F1253" s="51" t="s">
        <v>167</v>
      </c>
      <c r="G1253" s="4">
        <v>635</v>
      </c>
      <c r="H1253" s="4" t="s">
        <v>139</v>
      </c>
      <c r="I1253" s="24">
        <v>200</v>
      </c>
      <c r="J1253" s="24"/>
      <c r="K1253" s="24">
        <f t="shared" si="100"/>
        <v>200</v>
      </c>
      <c r="M1253" s="24"/>
      <c r="N1253" s="24"/>
      <c r="O1253" s="24">
        <f t="shared" si="102"/>
        <v>0</v>
      </c>
      <c r="Q1253" s="24">
        <f t="shared" si="99"/>
        <v>200</v>
      </c>
      <c r="R1253" s="24">
        <f t="shared" si="99"/>
        <v>0</v>
      </c>
      <c r="S1253" s="24">
        <f t="shared" si="99"/>
        <v>200</v>
      </c>
    </row>
    <row r="1254" spans="2:19" x14ac:dyDescent="0.2">
      <c r="B1254" s="73">
        <f t="shared" si="101"/>
        <v>550</v>
      </c>
      <c r="C1254" s="4"/>
      <c r="D1254" s="4"/>
      <c r="E1254" s="4"/>
      <c r="F1254" s="51" t="s">
        <v>167</v>
      </c>
      <c r="G1254" s="4">
        <v>637</v>
      </c>
      <c r="H1254" s="4" t="s">
        <v>130</v>
      </c>
      <c r="I1254" s="24">
        <v>1440</v>
      </c>
      <c r="J1254" s="24"/>
      <c r="K1254" s="24">
        <f t="shared" si="100"/>
        <v>1440</v>
      </c>
      <c r="M1254" s="24"/>
      <c r="N1254" s="24"/>
      <c r="O1254" s="24">
        <f t="shared" si="102"/>
        <v>0</v>
      </c>
      <c r="Q1254" s="24">
        <f t="shared" ref="Q1254:S1317" si="103">M1254+I1254</f>
        <v>1440</v>
      </c>
      <c r="R1254" s="24">
        <f t="shared" si="103"/>
        <v>0</v>
      </c>
      <c r="S1254" s="24">
        <f t="shared" si="103"/>
        <v>1440</v>
      </c>
    </row>
    <row r="1255" spans="2:19" x14ac:dyDescent="0.2">
      <c r="B1255" s="73">
        <f t="shared" si="101"/>
        <v>551</v>
      </c>
      <c r="C1255" s="12"/>
      <c r="D1255" s="12"/>
      <c r="E1255" s="12" t="s">
        <v>97</v>
      </c>
      <c r="F1255" s="49"/>
      <c r="G1255" s="12"/>
      <c r="H1255" s="12" t="s">
        <v>98</v>
      </c>
      <c r="I1255" s="46">
        <f>I1258+I1257+I1256</f>
        <v>15992</v>
      </c>
      <c r="J1255" s="46">
        <f>J1258+J1257+J1256</f>
        <v>0</v>
      </c>
      <c r="K1255" s="46">
        <f t="shared" si="100"/>
        <v>15992</v>
      </c>
      <c r="M1255" s="46">
        <f>M1258+M1257+M1256</f>
        <v>0</v>
      </c>
      <c r="N1255" s="46">
        <f>N1258+N1257+N1256</f>
        <v>0</v>
      </c>
      <c r="O1255" s="46">
        <f t="shared" si="102"/>
        <v>0</v>
      </c>
      <c r="Q1255" s="46">
        <f t="shared" si="103"/>
        <v>15992</v>
      </c>
      <c r="R1255" s="46">
        <f t="shared" si="103"/>
        <v>0</v>
      </c>
      <c r="S1255" s="46">
        <f t="shared" si="103"/>
        <v>15992</v>
      </c>
    </row>
    <row r="1256" spans="2:19" x14ac:dyDescent="0.2">
      <c r="B1256" s="73">
        <f t="shared" si="101"/>
        <v>552</v>
      </c>
      <c r="C1256" s="13"/>
      <c r="D1256" s="13"/>
      <c r="E1256" s="13"/>
      <c r="F1256" s="50" t="s">
        <v>167</v>
      </c>
      <c r="G1256" s="13">
        <v>610</v>
      </c>
      <c r="H1256" s="13" t="s">
        <v>137</v>
      </c>
      <c r="I1256" s="47">
        <v>8831</v>
      </c>
      <c r="J1256" s="47"/>
      <c r="K1256" s="47">
        <f t="shared" si="100"/>
        <v>8831</v>
      </c>
      <c r="M1256" s="47"/>
      <c r="N1256" s="47"/>
      <c r="O1256" s="47">
        <f t="shared" si="102"/>
        <v>0</v>
      </c>
      <c r="Q1256" s="47">
        <f t="shared" si="103"/>
        <v>8831</v>
      </c>
      <c r="R1256" s="47">
        <f t="shared" si="103"/>
        <v>0</v>
      </c>
      <c r="S1256" s="47">
        <f t="shared" si="103"/>
        <v>8831</v>
      </c>
    </row>
    <row r="1257" spans="2:19" x14ac:dyDescent="0.2">
      <c r="B1257" s="73">
        <f t="shared" si="101"/>
        <v>553</v>
      </c>
      <c r="C1257" s="13"/>
      <c r="D1257" s="13"/>
      <c r="E1257" s="13"/>
      <c r="F1257" s="50" t="s">
        <v>167</v>
      </c>
      <c r="G1257" s="13">
        <v>620</v>
      </c>
      <c r="H1257" s="13" t="s">
        <v>132</v>
      </c>
      <c r="I1257" s="47">
        <v>3281</v>
      </c>
      <c r="J1257" s="47"/>
      <c r="K1257" s="47">
        <f t="shared" si="100"/>
        <v>3281</v>
      </c>
      <c r="M1257" s="47"/>
      <c r="N1257" s="47"/>
      <c r="O1257" s="47">
        <f t="shared" si="102"/>
        <v>0</v>
      </c>
      <c r="Q1257" s="47">
        <f t="shared" si="103"/>
        <v>3281</v>
      </c>
      <c r="R1257" s="47">
        <f t="shared" si="103"/>
        <v>0</v>
      </c>
      <c r="S1257" s="47">
        <f t="shared" si="103"/>
        <v>3281</v>
      </c>
    </row>
    <row r="1258" spans="2:19" x14ac:dyDescent="0.2">
      <c r="B1258" s="73">
        <f t="shared" si="101"/>
        <v>554</v>
      </c>
      <c r="C1258" s="13"/>
      <c r="D1258" s="13"/>
      <c r="E1258" s="13"/>
      <c r="F1258" s="50" t="s">
        <v>167</v>
      </c>
      <c r="G1258" s="13">
        <v>630</v>
      </c>
      <c r="H1258" s="13" t="s">
        <v>129</v>
      </c>
      <c r="I1258" s="47">
        <f>I1261+I1260+I1259</f>
        <v>3880</v>
      </c>
      <c r="J1258" s="47">
        <f>J1261+J1260+J1259</f>
        <v>0</v>
      </c>
      <c r="K1258" s="47">
        <f t="shared" si="100"/>
        <v>3880</v>
      </c>
      <c r="M1258" s="47">
        <f>M1261+M1260+M1259</f>
        <v>0</v>
      </c>
      <c r="N1258" s="47">
        <f>N1261+N1260+N1259</f>
        <v>0</v>
      </c>
      <c r="O1258" s="47">
        <f t="shared" si="102"/>
        <v>0</v>
      </c>
      <c r="Q1258" s="47">
        <f t="shared" si="103"/>
        <v>3880</v>
      </c>
      <c r="R1258" s="47">
        <f t="shared" si="103"/>
        <v>0</v>
      </c>
      <c r="S1258" s="47">
        <f t="shared" si="103"/>
        <v>3880</v>
      </c>
    </row>
    <row r="1259" spans="2:19" x14ac:dyDescent="0.2">
      <c r="B1259" s="73">
        <f t="shared" si="101"/>
        <v>555</v>
      </c>
      <c r="C1259" s="4"/>
      <c r="D1259" s="4"/>
      <c r="E1259" s="4"/>
      <c r="F1259" s="51" t="s">
        <v>167</v>
      </c>
      <c r="G1259" s="4">
        <v>633</v>
      </c>
      <c r="H1259" s="4" t="s">
        <v>133</v>
      </c>
      <c r="I1259" s="24">
        <v>2780</v>
      </c>
      <c r="J1259" s="24"/>
      <c r="K1259" s="24">
        <f t="shared" si="100"/>
        <v>2780</v>
      </c>
      <c r="M1259" s="24"/>
      <c r="N1259" s="24"/>
      <c r="O1259" s="24">
        <f t="shared" si="102"/>
        <v>0</v>
      </c>
      <c r="Q1259" s="24">
        <f t="shared" si="103"/>
        <v>2780</v>
      </c>
      <c r="R1259" s="24">
        <f t="shared" si="103"/>
        <v>0</v>
      </c>
      <c r="S1259" s="24">
        <f t="shared" si="103"/>
        <v>2780</v>
      </c>
    </row>
    <row r="1260" spans="2:19" x14ac:dyDescent="0.2">
      <c r="B1260" s="73">
        <f t="shared" si="101"/>
        <v>556</v>
      </c>
      <c r="C1260" s="4"/>
      <c r="D1260" s="4"/>
      <c r="E1260" s="4"/>
      <c r="F1260" s="51" t="s">
        <v>167</v>
      </c>
      <c r="G1260" s="4">
        <v>635</v>
      </c>
      <c r="H1260" s="4" t="s">
        <v>139</v>
      </c>
      <c r="I1260" s="24">
        <v>200</v>
      </c>
      <c r="J1260" s="24"/>
      <c r="K1260" s="24">
        <f t="shared" si="100"/>
        <v>200</v>
      </c>
      <c r="M1260" s="24"/>
      <c r="N1260" s="24"/>
      <c r="O1260" s="24">
        <f t="shared" si="102"/>
        <v>0</v>
      </c>
      <c r="Q1260" s="24">
        <f t="shared" si="103"/>
        <v>200</v>
      </c>
      <c r="R1260" s="24">
        <f t="shared" si="103"/>
        <v>0</v>
      </c>
      <c r="S1260" s="24">
        <f t="shared" si="103"/>
        <v>200</v>
      </c>
    </row>
    <row r="1261" spans="2:19" x14ac:dyDescent="0.2">
      <c r="B1261" s="73">
        <f t="shared" si="101"/>
        <v>557</v>
      </c>
      <c r="C1261" s="4"/>
      <c r="D1261" s="4"/>
      <c r="E1261" s="4"/>
      <c r="F1261" s="51" t="s">
        <v>167</v>
      </c>
      <c r="G1261" s="4">
        <v>637</v>
      </c>
      <c r="H1261" s="4" t="s">
        <v>130</v>
      </c>
      <c r="I1261" s="24">
        <v>900</v>
      </c>
      <c r="J1261" s="24"/>
      <c r="K1261" s="24">
        <f t="shared" si="100"/>
        <v>900</v>
      </c>
      <c r="M1261" s="24"/>
      <c r="N1261" s="24"/>
      <c r="O1261" s="24">
        <f t="shared" si="102"/>
        <v>0</v>
      </c>
      <c r="Q1261" s="24">
        <f t="shared" si="103"/>
        <v>900</v>
      </c>
      <c r="R1261" s="24">
        <f t="shared" si="103"/>
        <v>0</v>
      </c>
      <c r="S1261" s="24">
        <f t="shared" si="103"/>
        <v>900</v>
      </c>
    </row>
    <row r="1262" spans="2:19" x14ac:dyDescent="0.2">
      <c r="B1262" s="73">
        <f t="shared" si="101"/>
        <v>558</v>
      </c>
      <c r="C1262" s="12"/>
      <c r="D1262" s="12"/>
      <c r="E1262" s="12" t="s">
        <v>90</v>
      </c>
      <c r="F1262" s="49"/>
      <c r="G1262" s="12"/>
      <c r="H1262" s="12" t="s">
        <v>210</v>
      </c>
      <c r="I1262" s="46">
        <f>I1265+I1264+I1263</f>
        <v>21353</v>
      </c>
      <c r="J1262" s="46">
        <f>J1265+J1264+J1263</f>
        <v>0</v>
      </c>
      <c r="K1262" s="46">
        <f t="shared" si="100"/>
        <v>21353</v>
      </c>
      <c r="M1262" s="46">
        <f>M1265+M1264+M1263</f>
        <v>0</v>
      </c>
      <c r="N1262" s="46">
        <f>N1265+N1264+N1263</f>
        <v>0</v>
      </c>
      <c r="O1262" s="46">
        <f t="shared" si="102"/>
        <v>0</v>
      </c>
      <c r="Q1262" s="46">
        <f t="shared" si="103"/>
        <v>21353</v>
      </c>
      <c r="R1262" s="46">
        <f t="shared" si="103"/>
        <v>0</v>
      </c>
      <c r="S1262" s="46">
        <f t="shared" si="103"/>
        <v>21353</v>
      </c>
    </row>
    <row r="1263" spans="2:19" x14ac:dyDescent="0.2">
      <c r="B1263" s="73">
        <f t="shared" si="101"/>
        <v>559</v>
      </c>
      <c r="C1263" s="13"/>
      <c r="D1263" s="13"/>
      <c r="E1263" s="13"/>
      <c r="F1263" s="50" t="s">
        <v>167</v>
      </c>
      <c r="G1263" s="13">
        <v>610</v>
      </c>
      <c r="H1263" s="13" t="s">
        <v>137</v>
      </c>
      <c r="I1263" s="47">
        <v>13458</v>
      </c>
      <c r="J1263" s="47"/>
      <c r="K1263" s="47">
        <f t="shared" si="100"/>
        <v>13458</v>
      </c>
      <c r="M1263" s="47"/>
      <c r="N1263" s="47"/>
      <c r="O1263" s="47">
        <f t="shared" si="102"/>
        <v>0</v>
      </c>
      <c r="Q1263" s="47">
        <f t="shared" si="103"/>
        <v>13458</v>
      </c>
      <c r="R1263" s="47">
        <f t="shared" si="103"/>
        <v>0</v>
      </c>
      <c r="S1263" s="47">
        <f t="shared" si="103"/>
        <v>13458</v>
      </c>
    </row>
    <row r="1264" spans="2:19" x14ac:dyDescent="0.2">
      <c r="B1264" s="73">
        <f t="shared" si="101"/>
        <v>560</v>
      </c>
      <c r="C1264" s="13"/>
      <c r="D1264" s="13"/>
      <c r="E1264" s="13"/>
      <c r="F1264" s="50" t="s">
        <v>167</v>
      </c>
      <c r="G1264" s="13">
        <v>620</v>
      </c>
      <c r="H1264" s="13" t="s">
        <v>132</v>
      </c>
      <c r="I1264" s="47">
        <v>5000</v>
      </c>
      <c r="J1264" s="47"/>
      <c r="K1264" s="47">
        <f t="shared" si="100"/>
        <v>5000</v>
      </c>
      <c r="M1264" s="47"/>
      <c r="N1264" s="47"/>
      <c r="O1264" s="47">
        <f t="shared" si="102"/>
        <v>0</v>
      </c>
      <c r="Q1264" s="47">
        <f t="shared" si="103"/>
        <v>5000</v>
      </c>
      <c r="R1264" s="47">
        <f t="shared" si="103"/>
        <v>0</v>
      </c>
      <c r="S1264" s="47">
        <f t="shared" si="103"/>
        <v>5000</v>
      </c>
    </row>
    <row r="1265" spans="2:19" x14ac:dyDescent="0.2">
      <c r="B1265" s="73">
        <f t="shared" si="101"/>
        <v>561</v>
      </c>
      <c r="C1265" s="13"/>
      <c r="D1265" s="13"/>
      <c r="E1265" s="13"/>
      <c r="F1265" s="50" t="s">
        <v>167</v>
      </c>
      <c r="G1265" s="13">
        <v>630</v>
      </c>
      <c r="H1265" s="13" t="s">
        <v>129</v>
      </c>
      <c r="I1265" s="47">
        <f>I1268+I1267+I1266</f>
        <v>2895</v>
      </c>
      <c r="J1265" s="47">
        <f>J1268+J1267+J1266</f>
        <v>0</v>
      </c>
      <c r="K1265" s="47">
        <f t="shared" si="100"/>
        <v>2895</v>
      </c>
      <c r="M1265" s="47">
        <f>M1268+M1267+M1266</f>
        <v>0</v>
      </c>
      <c r="N1265" s="47">
        <f>N1268+N1267+N1266</f>
        <v>0</v>
      </c>
      <c r="O1265" s="47">
        <f t="shared" si="102"/>
        <v>0</v>
      </c>
      <c r="Q1265" s="47">
        <f t="shared" si="103"/>
        <v>2895</v>
      </c>
      <c r="R1265" s="47">
        <f t="shared" si="103"/>
        <v>0</v>
      </c>
      <c r="S1265" s="47">
        <f t="shared" si="103"/>
        <v>2895</v>
      </c>
    </row>
    <row r="1266" spans="2:19" x14ac:dyDescent="0.2">
      <c r="B1266" s="73">
        <f t="shared" si="101"/>
        <v>562</v>
      </c>
      <c r="C1266" s="4"/>
      <c r="D1266" s="4"/>
      <c r="E1266" s="4"/>
      <c r="F1266" s="51" t="s">
        <v>167</v>
      </c>
      <c r="G1266" s="4">
        <v>633</v>
      </c>
      <c r="H1266" s="4" t="s">
        <v>133</v>
      </c>
      <c r="I1266" s="24">
        <v>1720</v>
      </c>
      <c r="J1266" s="24"/>
      <c r="K1266" s="24">
        <f t="shared" si="100"/>
        <v>1720</v>
      </c>
      <c r="M1266" s="24"/>
      <c r="N1266" s="24"/>
      <c r="O1266" s="24">
        <f t="shared" si="102"/>
        <v>0</v>
      </c>
      <c r="Q1266" s="24">
        <f t="shared" si="103"/>
        <v>1720</v>
      </c>
      <c r="R1266" s="24">
        <f t="shared" si="103"/>
        <v>0</v>
      </c>
      <c r="S1266" s="24">
        <f t="shared" si="103"/>
        <v>1720</v>
      </c>
    </row>
    <row r="1267" spans="2:19" x14ac:dyDescent="0.2">
      <c r="B1267" s="73">
        <f t="shared" si="101"/>
        <v>563</v>
      </c>
      <c r="C1267" s="4"/>
      <c r="D1267" s="4"/>
      <c r="E1267" s="4"/>
      <c r="F1267" s="51" t="s">
        <v>167</v>
      </c>
      <c r="G1267" s="4">
        <v>635</v>
      </c>
      <c r="H1267" s="4" t="s">
        <v>139</v>
      </c>
      <c r="I1267" s="24">
        <v>50</v>
      </c>
      <c r="J1267" s="24"/>
      <c r="K1267" s="24">
        <f t="shared" si="100"/>
        <v>50</v>
      </c>
      <c r="M1267" s="24"/>
      <c r="N1267" s="24"/>
      <c r="O1267" s="24">
        <f t="shared" si="102"/>
        <v>0</v>
      </c>
      <c r="Q1267" s="24">
        <f t="shared" si="103"/>
        <v>50</v>
      </c>
      <c r="R1267" s="24">
        <f t="shared" si="103"/>
        <v>0</v>
      </c>
      <c r="S1267" s="24">
        <f t="shared" si="103"/>
        <v>50</v>
      </c>
    </row>
    <row r="1268" spans="2:19" x14ac:dyDescent="0.2">
      <c r="B1268" s="73">
        <f t="shared" si="101"/>
        <v>564</v>
      </c>
      <c r="C1268" s="4"/>
      <c r="D1268" s="4"/>
      <c r="E1268" s="4"/>
      <c r="F1268" s="51" t="s">
        <v>167</v>
      </c>
      <c r="G1268" s="4">
        <v>637</v>
      </c>
      <c r="H1268" s="4" t="s">
        <v>130</v>
      </c>
      <c r="I1268" s="24">
        <v>1125</v>
      </c>
      <c r="J1268" s="24"/>
      <c r="K1268" s="24">
        <f t="shared" si="100"/>
        <v>1125</v>
      </c>
      <c r="M1268" s="24"/>
      <c r="N1268" s="24"/>
      <c r="O1268" s="24">
        <f t="shared" si="102"/>
        <v>0</v>
      </c>
      <c r="Q1268" s="24">
        <f t="shared" si="103"/>
        <v>1125</v>
      </c>
      <c r="R1268" s="24">
        <f t="shared" si="103"/>
        <v>0</v>
      </c>
      <c r="S1268" s="24">
        <f t="shared" si="103"/>
        <v>1125</v>
      </c>
    </row>
    <row r="1269" spans="2:19" x14ac:dyDescent="0.2">
      <c r="B1269" s="73">
        <f t="shared" si="101"/>
        <v>565</v>
      </c>
      <c r="C1269" s="12"/>
      <c r="D1269" s="12"/>
      <c r="E1269" s="12" t="s">
        <v>91</v>
      </c>
      <c r="F1269" s="49"/>
      <c r="G1269" s="12"/>
      <c r="H1269" s="12" t="s">
        <v>92</v>
      </c>
      <c r="I1269" s="46">
        <f>I1272+I1271+I1270</f>
        <v>45709</v>
      </c>
      <c r="J1269" s="46">
        <f>J1272+J1271+J1270</f>
        <v>0</v>
      </c>
      <c r="K1269" s="46">
        <f t="shared" si="100"/>
        <v>45709</v>
      </c>
      <c r="M1269" s="46">
        <f>M1272+M1271+M1270</f>
        <v>0</v>
      </c>
      <c r="N1269" s="46">
        <f>N1272+N1271+N1270</f>
        <v>0</v>
      </c>
      <c r="O1269" s="46">
        <f t="shared" si="102"/>
        <v>0</v>
      </c>
      <c r="Q1269" s="46">
        <f t="shared" si="103"/>
        <v>45709</v>
      </c>
      <c r="R1269" s="46">
        <f t="shared" si="103"/>
        <v>0</v>
      </c>
      <c r="S1269" s="46">
        <f t="shared" si="103"/>
        <v>45709</v>
      </c>
    </row>
    <row r="1270" spans="2:19" x14ac:dyDescent="0.2">
      <c r="B1270" s="73">
        <f t="shared" si="101"/>
        <v>566</v>
      </c>
      <c r="C1270" s="13"/>
      <c r="D1270" s="13"/>
      <c r="E1270" s="13"/>
      <c r="F1270" s="50" t="s">
        <v>167</v>
      </c>
      <c r="G1270" s="13">
        <v>610</v>
      </c>
      <c r="H1270" s="13" t="s">
        <v>137</v>
      </c>
      <c r="I1270" s="47">
        <v>27677</v>
      </c>
      <c r="J1270" s="47"/>
      <c r="K1270" s="47">
        <f t="shared" si="100"/>
        <v>27677</v>
      </c>
      <c r="M1270" s="47"/>
      <c r="N1270" s="47"/>
      <c r="O1270" s="47">
        <f t="shared" si="102"/>
        <v>0</v>
      </c>
      <c r="Q1270" s="47">
        <f t="shared" si="103"/>
        <v>27677</v>
      </c>
      <c r="R1270" s="47">
        <f t="shared" si="103"/>
        <v>0</v>
      </c>
      <c r="S1270" s="47">
        <f t="shared" si="103"/>
        <v>27677</v>
      </c>
    </row>
    <row r="1271" spans="2:19" x14ac:dyDescent="0.2">
      <c r="B1271" s="73">
        <f t="shared" si="101"/>
        <v>567</v>
      </c>
      <c r="C1271" s="13"/>
      <c r="D1271" s="13"/>
      <c r="E1271" s="13"/>
      <c r="F1271" s="50" t="s">
        <v>167</v>
      </c>
      <c r="G1271" s="13">
        <v>620</v>
      </c>
      <c r="H1271" s="13" t="s">
        <v>132</v>
      </c>
      <c r="I1271" s="47">
        <v>10282</v>
      </c>
      <c r="J1271" s="47"/>
      <c r="K1271" s="47">
        <f t="shared" si="100"/>
        <v>10282</v>
      </c>
      <c r="M1271" s="47"/>
      <c r="N1271" s="47"/>
      <c r="O1271" s="47">
        <f t="shared" si="102"/>
        <v>0</v>
      </c>
      <c r="Q1271" s="47">
        <f t="shared" si="103"/>
        <v>10282</v>
      </c>
      <c r="R1271" s="47">
        <f t="shared" si="103"/>
        <v>0</v>
      </c>
      <c r="S1271" s="47">
        <f t="shared" si="103"/>
        <v>10282</v>
      </c>
    </row>
    <row r="1272" spans="2:19" x14ac:dyDescent="0.2">
      <c r="B1272" s="73">
        <f t="shared" si="101"/>
        <v>568</v>
      </c>
      <c r="C1272" s="13"/>
      <c r="D1272" s="13"/>
      <c r="E1272" s="13"/>
      <c r="F1272" s="50" t="s">
        <v>167</v>
      </c>
      <c r="G1272" s="13">
        <v>630</v>
      </c>
      <c r="H1272" s="13" t="s">
        <v>129</v>
      </c>
      <c r="I1272" s="47">
        <f>I1276+I1275+I1274+I1273</f>
        <v>7750</v>
      </c>
      <c r="J1272" s="47">
        <f>J1276+J1275+J1274+J1273</f>
        <v>0</v>
      </c>
      <c r="K1272" s="47">
        <f t="shared" si="100"/>
        <v>7750</v>
      </c>
      <c r="M1272" s="47">
        <f>M1276+M1275+M1274+M1273</f>
        <v>0</v>
      </c>
      <c r="N1272" s="47">
        <f>N1276+N1275+N1274+N1273</f>
        <v>0</v>
      </c>
      <c r="O1272" s="47">
        <f t="shared" si="102"/>
        <v>0</v>
      </c>
      <c r="Q1272" s="47">
        <f t="shared" si="103"/>
        <v>7750</v>
      </c>
      <c r="R1272" s="47">
        <f t="shared" si="103"/>
        <v>0</v>
      </c>
      <c r="S1272" s="47">
        <f t="shared" si="103"/>
        <v>7750</v>
      </c>
    </row>
    <row r="1273" spans="2:19" x14ac:dyDescent="0.2">
      <c r="B1273" s="73">
        <f t="shared" si="101"/>
        <v>569</v>
      </c>
      <c r="C1273" s="4"/>
      <c r="D1273" s="4"/>
      <c r="E1273" s="4"/>
      <c r="F1273" s="51" t="s">
        <v>167</v>
      </c>
      <c r="G1273" s="4">
        <v>632</v>
      </c>
      <c r="H1273" s="4" t="s">
        <v>140</v>
      </c>
      <c r="I1273" s="24">
        <v>580</v>
      </c>
      <c r="J1273" s="24"/>
      <c r="K1273" s="24">
        <f t="shared" si="100"/>
        <v>580</v>
      </c>
      <c r="M1273" s="24"/>
      <c r="N1273" s="24"/>
      <c r="O1273" s="24">
        <f t="shared" si="102"/>
        <v>0</v>
      </c>
      <c r="Q1273" s="24">
        <f t="shared" si="103"/>
        <v>580</v>
      </c>
      <c r="R1273" s="24">
        <f t="shared" si="103"/>
        <v>0</v>
      </c>
      <c r="S1273" s="24">
        <f t="shared" si="103"/>
        <v>580</v>
      </c>
    </row>
    <row r="1274" spans="2:19" x14ac:dyDescent="0.2">
      <c r="B1274" s="73">
        <f t="shared" si="101"/>
        <v>570</v>
      </c>
      <c r="C1274" s="4"/>
      <c r="D1274" s="4"/>
      <c r="E1274" s="4"/>
      <c r="F1274" s="51" t="s">
        <v>167</v>
      </c>
      <c r="G1274" s="4">
        <v>633</v>
      </c>
      <c r="H1274" s="4" t="s">
        <v>133</v>
      </c>
      <c r="I1274" s="24">
        <v>4150</v>
      </c>
      <c r="J1274" s="24"/>
      <c r="K1274" s="24">
        <f t="shared" si="100"/>
        <v>4150</v>
      </c>
      <c r="M1274" s="24"/>
      <c r="N1274" s="24"/>
      <c r="O1274" s="24">
        <f t="shared" si="102"/>
        <v>0</v>
      </c>
      <c r="Q1274" s="24">
        <f t="shared" si="103"/>
        <v>4150</v>
      </c>
      <c r="R1274" s="24">
        <f t="shared" si="103"/>
        <v>0</v>
      </c>
      <c r="S1274" s="24">
        <f t="shared" si="103"/>
        <v>4150</v>
      </c>
    </row>
    <row r="1275" spans="2:19" x14ac:dyDescent="0.2">
      <c r="B1275" s="73">
        <f t="shared" si="101"/>
        <v>571</v>
      </c>
      <c r="C1275" s="4"/>
      <c r="D1275" s="4"/>
      <c r="E1275" s="4"/>
      <c r="F1275" s="51" t="s">
        <v>167</v>
      </c>
      <c r="G1275" s="4">
        <v>635</v>
      </c>
      <c r="H1275" s="4" t="s">
        <v>139</v>
      </c>
      <c r="I1275" s="24">
        <v>100</v>
      </c>
      <c r="J1275" s="24"/>
      <c r="K1275" s="24">
        <f t="shared" si="100"/>
        <v>100</v>
      </c>
      <c r="M1275" s="24"/>
      <c r="N1275" s="24"/>
      <c r="O1275" s="24">
        <f t="shared" si="102"/>
        <v>0</v>
      </c>
      <c r="Q1275" s="24">
        <f t="shared" si="103"/>
        <v>100</v>
      </c>
      <c r="R1275" s="24">
        <f t="shared" si="103"/>
        <v>0</v>
      </c>
      <c r="S1275" s="24">
        <f t="shared" si="103"/>
        <v>100</v>
      </c>
    </row>
    <row r="1276" spans="2:19" x14ac:dyDescent="0.2">
      <c r="B1276" s="73">
        <f t="shared" si="101"/>
        <v>572</v>
      </c>
      <c r="C1276" s="4"/>
      <c r="D1276" s="4"/>
      <c r="E1276" s="4"/>
      <c r="F1276" s="51" t="s">
        <v>167</v>
      </c>
      <c r="G1276" s="4">
        <v>637</v>
      </c>
      <c r="H1276" s="4" t="s">
        <v>130</v>
      </c>
      <c r="I1276" s="24">
        <v>2920</v>
      </c>
      <c r="J1276" s="24"/>
      <c r="K1276" s="24">
        <f t="shared" si="100"/>
        <v>2920</v>
      </c>
      <c r="M1276" s="24"/>
      <c r="N1276" s="24"/>
      <c r="O1276" s="24">
        <f t="shared" si="102"/>
        <v>0</v>
      </c>
      <c r="Q1276" s="24">
        <f t="shared" si="103"/>
        <v>2920</v>
      </c>
      <c r="R1276" s="24">
        <f t="shared" si="103"/>
        <v>0</v>
      </c>
      <c r="S1276" s="24">
        <f t="shared" si="103"/>
        <v>2920</v>
      </c>
    </row>
    <row r="1277" spans="2:19" ht="15" x14ac:dyDescent="0.25">
      <c r="B1277" s="73">
        <f t="shared" si="101"/>
        <v>573</v>
      </c>
      <c r="C1277" s="16"/>
      <c r="D1277" s="16"/>
      <c r="E1277" s="16">
        <v>6</v>
      </c>
      <c r="F1277" s="48"/>
      <c r="G1277" s="16"/>
      <c r="H1277" s="16" t="s">
        <v>83</v>
      </c>
      <c r="I1277" s="45">
        <f>I1278+I1279+I1280+I1285+I1286+I1287+I1288+I1293</f>
        <v>68669</v>
      </c>
      <c r="J1277" s="45">
        <f>J1278+J1279+J1280+J1285+J1286+J1287+J1288+J1293</f>
        <v>0</v>
      </c>
      <c r="K1277" s="45">
        <f t="shared" si="100"/>
        <v>68669</v>
      </c>
      <c r="M1277" s="45">
        <f>M1278+M1279+M1280+M1285+M1286+M1287+M1288+M1293</f>
        <v>0</v>
      </c>
      <c r="N1277" s="45">
        <f>N1278+N1279+N1280+N1285+N1286+N1287+N1288+N1293</f>
        <v>0</v>
      </c>
      <c r="O1277" s="45">
        <f t="shared" si="102"/>
        <v>0</v>
      </c>
      <c r="Q1277" s="45">
        <f t="shared" si="103"/>
        <v>68669</v>
      </c>
      <c r="R1277" s="45">
        <f t="shared" si="103"/>
        <v>0</v>
      </c>
      <c r="S1277" s="45">
        <f t="shared" si="103"/>
        <v>68669</v>
      </c>
    </row>
    <row r="1278" spans="2:19" x14ac:dyDescent="0.2">
      <c r="B1278" s="73">
        <f t="shared" si="101"/>
        <v>574</v>
      </c>
      <c r="C1278" s="13"/>
      <c r="D1278" s="13"/>
      <c r="E1278" s="13"/>
      <c r="F1278" s="50" t="s">
        <v>82</v>
      </c>
      <c r="G1278" s="13">
        <v>610</v>
      </c>
      <c r="H1278" s="13" t="s">
        <v>137</v>
      </c>
      <c r="I1278" s="47">
        <v>20231</v>
      </c>
      <c r="J1278" s="47"/>
      <c r="K1278" s="47">
        <f t="shared" si="100"/>
        <v>20231</v>
      </c>
      <c r="M1278" s="47"/>
      <c r="N1278" s="47"/>
      <c r="O1278" s="47">
        <f t="shared" si="102"/>
        <v>0</v>
      </c>
      <c r="Q1278" s="47">
        <f t="shared" si="103"/>
        <v>20231</v>
      </c>
      <c r="R1278" s="47">
        <f t="shared" si="103"/>
        <v>0</v>
      </c>
      <c r="S1278" s="47">
        <f t="shared" si="103"/>
        <v>20231</v>
      </c>
    </row>
    <row r="1279" spans="2:19" x14ac:dyDescent="0.2">
      <c r="B1279" s="73">
        <f t="shared" si="101"/>
        <v>575</v>
      </c>
      <c r="C1279" s="13"/>
      <c r="D1279" s="13"/>
      <c r="E1279" s="13"/>
      <c r="F1279" s="50" t="s">
        <v>82</v>
      </c>
      <c r="G1279" s="13">
        <v>620</v>
      </c>
      <c r="H1279" s="13" t="s">
        <v>132</v>
      </c>
      <c r="I1279" s="47">
        <v>7616</v>
      </c>
      <c r="J1279" s="47"/>
      <c r="K1279" s="47">
        <f t="shared" si="100"/>
        <v>7616</v>
      </c>
      <c r="M1279" s="47"/>
      <c r="N1279" s="47"/>
      <c r="O1279" s="47">
        <f t="shared" si="102"/>
        <v>0</v>
      </c>
      <c r="Q1279" s="47">
        <f t="shared" si="103"/>
        <v>7616</v>
      </c>
      <c r="R1279" s="47">
        <f t="shared" si="103"/>
        <v>0</v>
      </c>
      <c r="S1279" s="47">
        <f t="shared" si="103"/>
        <v>7616</v>
      </c>
    </row>
    <row r="1280" spans="2:19" x14ac:dyDescent="0.2">
      <c r="B1280" s="73">
        <f t="shared" si="101"/>
        <v>576</v>
      </c>
      <c r="C1280" s="13"/>
      <c r="D1280" s="13"/>
      <c r="E1280" s="13"/>
      <c r="F1280" s="50" t="s">
        <v>82</v>
      </c>
      <c r="G1280" s="13">
        <v>630</v>
      </c>
      <c r="H1280" s="13" t="s">
        <v>129</v>
      </c>
      <c r="I1280" s="47">
        <f>I1284+I1283+I1282+I1281</f>
        <v>6380</v>
      </c>
      <c r="J1280" s="47">
        <f>J1284+J1283+J1282+J1281</f>
        <v>0</v>
      </c>
      <c r="K1280" s="47">
        <f t="shared" si="100"/>
        <v>6380</v>
      </c>
      <c r="M1280" s="47">
        <f>M1284+M1283+M1282+M1281</f>
        <v>0</v>
      </c>
      <c r="N1280" s="47">
        <f>N1284+N1283+N1282+N1281</f>
        <v>0</v>
      </c>
      <c r="O1280" s="47">
        <f t="shared" si="102"/>
        <v>0</v>
      </c>
      <c r="Q1280" s="47">
        <f t="shared" si="103"/>
        <v>6380</v>
      </c>
      <c r="R1280" s="47">
        <f t="shared" si="103"/>
        <v>0</v>
      </c>
      <c r="S1280" s="47">
        <f t="shared" si="103"/>
        <v>6380</v>
      </c>
    </row>
    <row r="1281" spans="2:19" x14ac:dyDescent="0.2">
      <c r="B1281" s="73">
        <f t="shared" si="101"/>
        <v>577</v>
      </c>
      <c r="C1281" s="4"/>
      <c r="D1281" s="4"/>
      <c r="E1281" s="4"/>
      <c r="F1281" s="51" t="s">
        <v>82</v>
      </c>
      <c r="G1281" s="4">
        <v>632</v>
      </c>
      <c r="H1281" s="4" t="s">
        <v>140</v>
      </c>
      <c r="I1281" s="24">
        <v>4534</v>
      </c>
      <c r="J1281" s="24"/>
      <c r="K1281" s="24">
        <f t="shared" ref="K1281:K1344" si="104">I1281+J1281</f>
        <v>4534</v>
      </c>
      <c r="M1281" s="24"/>
      <c r="N1281" s="24"/>
      <c r="O1281" s="24">
        <f t="shared" si="102"/>
        <v>0</v>
      </c>
      <c r="Q1281" s="24">
        <f t="shared" si="103"/>
        <v>4534</v>
      </c>
      <c r="R1281" s="24">
        <f t="shared" si="103"/>
        <v>0</v>
      </c>
      <c r="S1281" s="24">
        <f t="shared" si="103"/>
        <v>4534</v>
      </c>
    </row>
    <row r="1282" spans="2:19" x14ac:dyDescent="0.2">
      <c r="B1282" s="73">
        <f t="shared" ref="B1282:B1345" si="105">B1281+1</f>
        <v>578</v>
      </c>
      <c r="C1282" s="4"/>
      <c r="D1282" s="4"/>
      <c r="E1282" s="4"/>
      <c r="F1282" s="51" t="s">
        <v>82</v>
      </c>
      <c r="G1282" s="4">
        <v>633</v>
      </c>
      <c r="H1282" s="4" t="s">
        <v>133</v>
      </c>
      <c r="I1282" s="24">
        <v>510</v>
      </c>
      <c r="J1282" s="24"/>
      <c r="K1282" s="24">
        <f t="shared" si="104"/>
        <v>510</v>
      </c>
      <c r="M1282" s="24"/>
      <c r="N1282" s="24"/>
      <c r="O1282" s="24">
        <f t="shared" si="102"/>
        <v>0</v>
      </c>
      <c r="Q1282" s="24">
        <f t="shared" si="103"/>
        <v>510</v>
      </c>
      <c r="R1282" s="24">
        <f t="shared" si="103"/>
        <v>0</v>
      </c>
      <c r="S1282" s="24">
        <f t="shared" si="103"/>
        <v>510</v>
      </c>
    </row>
    <row r="1283" spans="2:19" x14ac:dyDescent="0.2">
      <c r="B1283" s="73">
        <f t="shared" si="105"/>
        <v>579</v>
      </c>
      <c r="C1283" s="4"/>
      <c r="D1283" s="4"/>
      <c r="E1283" s="4"/>
      <c r="F1283" s="51" t="s">
        <v>82</v>
      </c>
      <c r="G1283" s="4">
        <v>635</v>
      </c>
      <c r="H1283" s="4" t="s">
        <v>139</v>
      </c>
      <c r="I1283" s="24">
        <v>204</v>
      </c>
      <c r="J1283" s="24"/>
      <c r="K1283" s="24">
        <f t="shared" si="104"/>
        <v>204</v>
      </c>
      <c r="M1283" s="24"/>
      <c r="N1283" s="24"/>
      <c r="O1283" s="24">
        <f t="shared" si="102"/>
        <v>0</v>
      </c>
      <c r="Q1283" s="24">
        <f t="shared" si="103"/>
        <v>204</v>
      </c>
      <c r="R1283" s="24">
        <f t="shared" si="103"/>
        <v>0</v>
      </c>
      <c r="S1283" s="24">
        <f t="shared" si="103"/>
        <v>204</v>
      </c>
    </row>
    <row r="1284" spans="2:19" x14ac:dyDescent="0.2">
      <c r="B1284" s="73">
        <f t="shared" si="105"/>
        <v>580</v>
      </c>
      <c r="C1284" s="4"/>
      <c r="D1284" s="4"/>
      <c r="E1284" s="4"/>
      <c r="F1284" s="51" t="s">
        <v>82</v>
      </c>
      <c r="G1284" s="4">
        <v>637</v>
      </c>
      <c r="H1284" s="4" t="s">
        <v>130</v>
      </c>
      <c r="I1284" s="24">
        <v>1132</v>
      </c>
      <c r="J1284" s="24"/>
      <c r="K1284" s="24">
        <f t="shared" si="104"/>
        <v>1132</v>
      </c>
      <c r="M1284" s="24"/>
      <c r="N1284" s="24"/>
      <c r="O1284" s="24">
        <f t="shared" si="102"/>
        <v>0</v>
      </c>
      <c r="Q1284" s="24">
        <f t="shared" si="103"/>
        <v>1132</v>
      </c>
      <c r="R1284" s="24">
        <f t="shared" si="103"/>
        <v>0</v>
      </c>
      <c r="S1284" s="24">
        <f t="shared" si="103"/>
        <v>1132</v>
      </c>
    </row>
    <row r="1285" spans="2:19" x14ac:dyDescent="0.2">
      <c r="B1285" s="73">
        <f t="shared" si="105"/>
        <v>581</v>
      </c>
      <c r="C1285" s="13"/>
      <c r="D1285" s="13"/>
      <c r="E1285" s="13"/>
      <c r="F1285" s="50" t="s">
        <v>82</v>
      </c>
      <c r="G1285" s="13">
        <v>640</v>
      </c>
      <c r="H1285" s="13" t="s">
        <v>136</v>
      </c>
      <c r="I1285" s="47">
        <v>107</v>
      </c>
      <c r="J1285" s="47"/>
      <c r="K1285" s="47">
        <f t="shared" si="104"/>
        <v>107</v>
      </c>
      <c r="M1285" s="47"/>
      <c r="N1285" s="47"/>
      <c r="O1285" s="47">
        <f t="shared" ref="O1285:O1348" si="106">M1285+N1285</f>
        <v>0</v>
      </c>
      <c r="Q1285" s="47">
        <f t="shared" si="103"/>
        <v>107</v>
      </c>
      <c r="R1285" s="47">
        <f t="shared" si="103"/>
        <v>0</v>
      </c>
      <c r="S1285" s="47">
        <f t="shared" si="103"/>
        <v>107</v>
      </c>
    </row>
    <row r="1286" spans="2:19" x14ac:dyDescent="0.2">
      <c r="B1286" s="73">
        <f t="shared" si="105"/>
        <v>582</v>
      </c>
      <c r="C1286" s="13"/>
      <c r="D1286" s="13"/>
      <c r="E1286" s="13"/>
      <c r="F1286" s="50" t="s">
        <v>273</v>
      </c>
      <c r="G1286" s="13">
        <v>610</v>
      </c>
      <c r="H1286" s="13" t="s">
        <v>137</v>
      </c>
      <c r="I1286" s="47">
        <v>20232</v>
      </c>
      <c r="J1286" s="47"/>
      <c r="K1286" s="47">
        <f t="shared" si="104"/>
        <v>20232</v>
      </c>
      <c r="M1286" s="47"/>
      <c r="N1286" s="47"/>
      <c r="O1286" s="47">
        <f t="shared" si="106"/>
        <v>0</v>
      </c>
      <c r="Q1286" s="47">
        <f t="shared" si="103"/>
        <v>20232</v>
      </c>
      <c r="R1286" s="47">
        <f t="shared" si="103"/>
        <v>0</v>
      </c>
      <c r="S1286" s="47">
        <f t="shared" si="103"/>
        <v>20232</v>
      </c>
    </row>
    <row r="1287" spans="2:19" x14ac:dyDescent="0.2">
      <c r="B1287" s="73">
        <f t="shared" si="105"/>
        <v>583</v>
      </c>
      <c r="C1287" s="13"/>
      <c r="D1287" s="13"/>
      <c r="E1287" s="13"/>
      <c r="F1287" s="50" t="s">
        <v>273</v>
      </c>
      <c r="G1287" s="13">
        <v>620</v>
      </c>
      <c r="H1287" s="13" t="s">
        <v>132</v>
      </c>
      <c r="I1287" s="47">
        <v>7616</v>
      </c>
      <c r="J1287" s="47"/>
      <c r="K1287" s="47">
        <f t="shared" si="104"/>
        <v>7616</v>
      </c>
      <c r="M1287" s="47"/>
      <c r="N1287" s="47"/>
      <c r="O1287" s="47">
        <f t="shared" si="106"/>
        <v>0</v>
      </c>
      <c r="Q1287" s="47">
        <f t="shared" si="103"/>
        <v>7616</v>
      </c>
      <c r="R1287" s="47">
        <f t="shared" si="103"/>
        <v>0</v>
      </c>
      <c r="S1287" s="47">
        <f t="shared" si="103"/>
        <v>7616</v>
      </c>
    </row>
    <row r="1288" spans="2:19" x14ac:dyDescent="0.2">
      <c r="B1288" s="73">
        <f t="shared" si="105"/>
        <v>584</v>
      </c>
      <c r="C1288" s="13"/>
      <c r="D1288" s="13"/>
      <c r="E1288" s="13"/>
      <c r="F1288" s="50" t="s">
        <v>273</v>
      </c>
      <c r="G1288" s="13">
        <v>630</v>
      </c>
      <c r="H1288" s="13" t="s">
        <v>129</v>
      </c>
      <c r="I1288" s="47">
        <f>I1292+I1291+I1290+I1289</f>
        <v>6380</v>
      </c>
      <c r="J1288" s="47">
        <f>J1292+J1291+J1290+J1289</f>
        <v>0</v>
      </c>
      <c r="K1288" s="47">
        <f t="shared" si="104"/>
        <v>6380</v>
      </c>
      <c r="M1288" s="47">
        <f>M1292+M1291+M1290+M1289</f>
        <v>0</v>
      </c>
      <c r="N1288" s="47">
        <f>N1292+N1291+N1290+N1289</f>
        <v>0</v>
      </c>
      <c r="O1288" s="47">
        <f t="shared" si="106"/>
        <v>0</v>
      </c>
      <c r="Q1288" s="47">
        <f t="shared" si="103"/>
        <v>6380</v>
      </c>
      <c r="R1288" s="47">
        <f t="shared" si="103"/>
        <v>0</v>
      </c>
      <c r="S1288" s="47">
        <f t="shared" si="103"/>
        <v>6380</v>
      </c>
    </row>
    <row r="1289" spans="2:19" x14ac:dyDescent="0.2">
      <c r="B1289" s="73">
        <f t="shared" si="105"/>
        <v>585</v>
      </c>
      <c r="C1289" s="4"/>
      <c r="D1289" s="4"/>
      <c r="E1289" s="4"/>
      <c r="F1289" s="51" t="s">
        <v>273</v>
      </c>
      <c r="G1289" s="4">
        <v>632</v>
      </c>
      <c r="H1289" s="4" t="s">
        <v>140</v>
      </c>
      <c r="I1289" s="24">
        <v>4534</v>
      </c>
      <c r="J1289" s="24"/>
      <c r="K1289" s="24">
        <f t="shared" si="104"/>
        <v>4534</v>
      </c>
      <c r="M1289" s="24"/>
      <c r="N1289" s="24"/>
      <c r="O1289" s="24">
        <f t="shared" si="106"/>
        <v>0</v>
      </c>
      <c r="Q1289" s="24">
        <f t="shared" si="103"/>
        <v>4534</v>
      </c>
      <c r="R1289" s="24">
        <f t="shared" si="103"/>
        <v>0</v>
      </c>
      <c r="S1289" s="24">
        <f t="shared" si="103"/>
        <v>4534</v>
      </c>
    </row>
    <row r="1290" spans="2:19" x14ac:dyDescent="0.2">
      <c r="B1290" s="73">
        <f t="shared" si="105"/>
        <v>586</v>
      </c>
      <c r="C1290" s="4"/>
      <c r="D1290" s="4"/>
      <c r="E1290" s="4"/>
      <c r="F1290" s="51" t="s">
        <v>273</v>
      </c>
      <c r="G1290" s="4">
        <v>633</v>
      </c>
      <c r="H1290" s="4" t="s">
        <v>133</v>
      </c>
      <c r="I1290" s="24">
        <v>510</v>
      </c>
      <c r="J1290" s="24"/>
      <c r="K1290" s="24">
        <f t="shared" si="104"/>
        <v>510</v>
      </c>
      <c r="M1290" s="24"/>
      <c r="N1290" s="24"/>
      <c r="O1290" s="24">
        <f t="shared" si="106"/>
        <v>0</v>
      </c>
      <c r="Q1290" s="24">
        <f t="shared" si="103"/>
        <v>510</v>
      </c>
      <c r="R1290" s="24">
        <f t="shared" si="103"/>
        <v>0</v>
      </c>
      <c r="S1290" s="24">
        <f t="shared" si="103"/>
        <v>510</v>
      </c>
    </row>
    <row r="1291" spans="2:19" x14ac:dyDescent="0.2">
      <c r="B1291" s="73">
        <f t="shared" si="105"/>
        <v>587</v>
      </c>
      <c r="C1291" s="4"/>
      <c r="D1291" s="4"/>
      <c r="E1291" s="4"/>
      <c r="F1291" s="51" t="s">
        <v>273</v>
      </c>
      <c r="G1291" s="4">
        <v>635</v>
      </c>
      <c r="H1291" s="4" t="s">
        <v>139</v>
      </c>
      <c r="I1291" s="24">
        <v>204</v>
      </c>
      <c r="J1291" s="24"/>
      <c r="K1291" s="24">
        <f t="shared" si="104"/>
        <v>204</v>
      </c>
      <c r="M1291" s="24"/>
      <c r="N1291" s="24"/>
      <c r="O1291" s="24">
        <f t="shared" si="106"/>
        <v>0</v>
      </c>
      <c r="Q1291" s="24">
        <f t="shared" si="103"/>
        <v>204</v>
      </c>
      <c r="R1291" s="24">
        <f t="shared" si="103"/>
        <v>0</v>
      </c>
      <c r="S1291" s="24">
        <f t="shared" si="103"/>
        <v>204</v>
      </c>
    </row>
    <row r="1292" spans="2:19" x14ac:dyDescent="0.2">
      <c r="B1292" s="73">
        <f t="shared" si="105"/>
        <v>588</v>
      </c>
      <c r="C1292" s="4"/>
      <c r="D1292" s="4"/>
      <c r="E1292" s="4"/>
      <c r="F1292" s="51" t="s">
        <v>273</v>
      </c>
      <c r="G1292" s="4">
        <v>637</v>
      </c>
      <c r="H1292" s="4" t="s">
        <v>130</v>
      </c>
      <c r="I1292" s="24">
        <v>1132</v>
      </c>
      <c r="J1292" s="24"/>
      <c r="K1292" s="24">
        <f t="shared" si="104"/>
        <v>1132</v>
      </c>
      <c r="M1292" s="24"/>
      <c r="N1292" s="24"/>
      <c r="O1292" s="24">
        <f t="shared" si="106"/>
        <v>0</v>
      </c>
      <c r="Q1292" s="24">
        <f t="shared" si="103"/>
        <v>1132</v>
      </c>
      <c r="R1292" s="24">
        <f t="shared" si="103"/>
        <v>0</v>
      </c>
      <c r="S1292" s="24">
        <f t="shared" si="103"/>
        <v>1132</v>
      </c>
    </row>
    <row r="1293" spans="2:19" x14ac:dyDescent="0.2">
      <c r="B1293" s="73">
        <f t="shared" si="105"/>
        <v>589</v>
      </c>
      <c r="C1293" s="13"/>
      <c r="D1293" s="13"/>
      <c r="E1293" s="13"/>
      <c r="F1293" s="50" t="s">
        <v>273</v>
      </c>
      <c r="G1293" s="13">
        <v>640</v>
      </c>
      <c r="H1293" s="13" t="s">
        <v>136</v>
      </c>
      <c r="I1293" s="47">
        <v>107</v>
      </c>
      <c r="J1293" s="47"/>
      <c r="K1293" s="47">
        <f t="shared" si="104"/>
        <v>107</v>
      </c>
      <c r="M1293" s="47"/>
      <c r="N1293" s="47"/>
      <c r="O1293" s="47">
        <f t="shared" si="106"/>
        <v>0</v>
      </c>
      <c r="Q1293" s="47">
        <f t="shared" si="103"/>
        <v>107</v>
      </c>
      <c r="R1293" s="47">
        <f t="shared" si="103"/>
        <v>0</v>
      </c>
      <c r="S1293" s="47">
        <f t="shared" si="103"/>
        <v>107</v>
      </c>
    </row>
    <row r="1294" spans="2:19" ht="15" x14ac:dyDescent="0.25">
      <c r="B1294" s="73">
        <f t="shared" si="105"/>
        <v>590</v>
      </c>
      <c r="C1294" s="16"/>
      <c r="D1294" s="16"/>
      <c r="E1294" s="16">
        <v>7</v>
      </c>
      <c r="F1294" s="48"/>
      <c r="G1294" s="16"/>
      <c r="H1294" s="16" t="s">
        <v>325</v>
      </c>
      <c r="I1294" s="45">
        <f>I1295+I1296+I1297+I1302+I1303+I1304+I1305+I1310</f>
        <v>92856</v>
      </c>
      <c r="J1294" s="45">
        <f>J1295+J1296+J1297+J1302+J1303+J1304+J1305+J1310</f>
        <v>0</v>
      </c>
      <c r="K1294" s="45">
        <f t="shared" si="104"/>
        <v>92856</v>
      </c>
      <c r="M1294" s="45">
        <f>M1295+M1296+M1297+M1302+M1303+M1304+M1305+M1310</f>
        <v>0</v>
      </c>
      <c r="N1294" s="45">
        <f>N1295+N1296+N1297+N1302+N1303+N1304+N1305+N1310</f>
        <v>0</v>
      </c>
      <c r="O1294" s="45">
        <f t="shared" si="106"/>
        <v>0</v>
      </c>
      <c r="Q1294" s="45">
        <f t="shared" si="103"/>
        <v>92856</v>
      </c>
      <c r="R1294" s="45">
        <f t="shared" si="103"/>
        <v>0</v>
      </c>
      <c r="S1294" s="45">
        <f t="shared" si="103"/>
        <v>92856</v>
      </c>
    </row>
    <row r="1295" spans="2:19" x14ac:dyDescent="0.2">
      <c r="B1295" s="73">
        <f t="shared" si="105"/>
        <v>591</v>
      </c>
      <c r="C1295" s="13"/>
      <c r="D1295" s="13"/>
      <c r="E1295" s="13"/>
      <c r="F1295" s="50" t="s">
        <v>82</v>
      </c>
      <c r="G1295" s="13">
        <v>610</v>
      </c>
      <c r="H1295" s="13" t="s">
        <v>137</v>
      </c>
      <c r="I1295" s="47">
        <f>21509+3470</f>
        <v>24979</v>
      </c>
      <c r="J1295" s="47"/>
      <c r="K1295" s="47">
        <f t="shared" si="104"/>
        <v>24979</v>
      </c>
      <c r="M1295" s="47"/>
      <c r="N1295" s="47"/>
      <c r="O1295" s="47">
        <f t="shared" si="106"/>
        <v>0</v>
      </c>
      <c r="Q1295" s="47">
        <f t="shared" si="103"/>
        <v>24979</v>
      </c>
      <c r="R1295" s="47">
        <f t="shared" si="103"/>
        <v>0</v>
      </c>
      <c r="S1295" s="47">
        <f t="shared" si="103"/>
        <v>24979</v>
      </c>
    </row>
    <row r="1296" spans="2:19" x14ac:dyDescent="0.2">
      <c r="B1296" s="73">
        <f t="shared" si="105"/>
        <v>592</v>
      </c>
      <c r="C1296" s="13"/>
      <c r="D1296" s="13"/>
      <c r="E1296" s="13"/>
      <c r="F1296" s="50" t="s">
        <v>82</v>
      </c>
      <c r="G1296" s="13">
        <v>620</v>
      </c>
      <c r="H1296" s="13" t="s">
        <v>132</v>
      </c>
      <c r="I1296" s="47">
        <f>7983+1221</f>
        <v>9204</v>
      </c>
      <c r="J1296" s="47"/>
      <c r="K1296" s="47">
        <f t="shared" si="104"/>
        <v>9204</v>
      </c>
      <c r="M1296" s="47"/>
      <c r="N1296" s="47"/>
      <c r="O1296" s="47">
        <f t="shared" si="106"/>
        <v>0</v>
      </c>
      <c r="Q1296" s="47">
        <f t="shared" si="103"/>
        <v>9204</v>
      </c>
      <c r="R1296" s="47">
        <f t="shared" si="103"/>
        <v>0</v>
      </c>
      <c r="S1296" s="47">
        <f t="shared" si="103"/>
        <v>9204</v>
      </c>
    </row>
    <row r="1297" spans="2:19" x14ac:dyDescent="0.2">
      <c r="B1297" s="73">
        <f t="shared" si="105"/>
        <v>593</v>
      </c>
      <c r="C1297" s="13"/>
      <c r="D1297" s="13"/>
      <c r="E1297" s="13"/>
      <c r="F1297" s="50" t="s">
        <v>82</v>
      </c>
      <c r="G1297" s="13">
        <v>630</v>
      </c>
      <c r="H1297" s="13" t="s">
        <v>129</v>
      </c>
      <c r="I1297" s="47">
        <f>I1301+I1300+I1299+I1298</f>
        <v>4756</v>
      </c>
      <c r="J1297" s="47">
        <f>J1301+J1300+J1299+J1298</f>
        <v>0</v>
      </c>
      <c r="K1297" s="47">
        <f t="shared" si="104"/>
        <v>4756</v>
      </c>
      <c r="M1297" s="47">
        <f>M1301+M1300+M1299+M1298</f>
        <v>0</v>
      </c>
      <c r="N1297" s="47">
        <f>N1301+N1300+N1299+N1298</f>
        <v>0</v>
      </c>
      <c r="O1297" s="47">
        <f t="shared" si="106"/>
        <v>0</v>
      </c>
      <c r="Q1297" s="47">
        <f t="shared" si="103"/>
        <v>4756</v>
      </c>
      <c r="R1297" s="47">
        <f t="shared" si="103"/>
        <v>0</v>
      </c>
      <c r="S1297" s="47">
        <f t="shared" si="103"/>
        <v>4756</v>
      </c>
    </row>
    <row r="1298" spans="2:19" x14ac:dyDescent="0.2">
      <c r="B1298" s="73">
        <f t="shared" si="105"/>
        <v>594</v>
      </c>
      <c r="C1298" s="4"/>
      <c r="D1298" s="4"/>
      <c r="E1298" s="4"/>
      <c r="F1298" s="51" t="s">
        <v>82</v>
      </c>
      <c r="G1298" s="4">
        <v>632</v>
      </c>
      <c r="H1298" s="4" t="s">
        <v>140</v>
      </c>
      <c r="I1298" s="24">
        <v>1290</v>
      </c>
      <c r="J1298" s="24"/>
      <c r="K1298" s="24">
        <f t="shared" si="104"/>
        <v>1290</v>
      </c>
      <c r="M1298" s="24"/>
      <c r="N1298" s="24"/>
      <c r="O1298" s="24">
        <f t="shared" si="106"/>
        <v>0</v>
      </c>
      <c r="Q1298" s="24">
        <f t="shared" si="103"/>
        <v>1290</v>
      </c>
      <c r="R1298" s="24">
        <f t="shared" si="103"/>
        <v>0</v>
      </c>
      <c r="S1298" s="24">
        <f t="shared" si="103"/>
        <v>1290</v>
      </c>
    </row>
    <row r="1299" spans="2:19" x14ac:dyDescent="0.2">
      <c r="B1299" s="73">
        <f t="shared" si="105"/>
        <v>595</v>
      </c>
      <c r="C1299" s="4"/>
      <c r="D1299" s="4"/>
      <c r="E1299" s="4"/>
      <c r="F1299" s="51" t="s">
        <v>82</v>
      </c>
      <c r="G1299" s="4">
        <v>633</v>
      </c>
      <c r="H1299" s="4" t="s">
        <v>133</v>
      </c>
      <c r="I1299" s="24">
        <v>1316</v>
      </c>
      <c r="J1299" s="24"/>
      <c r="K1299" s="24">
        <f t="shared" si="104"/>
        <v>1316</v>
      </c>
      <c r="M1299" s="24"/>
      <c r="N1299" s="24"/>
      <c r="O1299" s="24">
        <f t="shared" si="106"/>
        <v>0</v>
      </c>
      <c r="Q1299" s="24">
        <f t="shared" si="103"/>
        <v>1316</v>
      </c>
      <c r="R1299" s="24">
        <f t="shared" si="103"/>
        <v>0</v>
      </c>
      <c r="S1299" s="24">
        <f t="shared" si="103"/>
        <v>1316</v>
      </c>
    </row>
    <row r="1300" spans="2:19" x14ac:dyDescent="0.2">
      <c r="B1300" s="73">
        <f t="shared" si="105"/>
        <v>596</v>
      </c>
      <c r="C1300" s="4"/>
      <c r="D1300" s="4"/>
      <c r="E1300" s="4"/>
      <c r="F1300" s="51" t="s">
        <v>82</v>
      </c>
      <c r="G1300" s="4">
        <v>635</v>
      </c>
      <c r="H1300" s="4" t="s">
        <v>139</v>
      </c>
      <c r="I1300" s="24">
        <v>645</v>
      </c>
      <c r="J1300" s="24"/>
      <c r="K1300" s="24">
        <f t="shared" si="104"/>
        <v>645</v>
      </c>
      <c r="M1300" s="24"/>
      <c r="N1300" s="24"/>
      <c r="O1300" s="24">
        <f t="shared" si="106"/>
        <v>0</v>
      </c>
      <c r="Q1300" s="24">
        <f t="shared" si="103"/>
        <v>645</v>
      </c>
      <c r="R1300" s="24">
        <f t="shared" si="103"/>
        <v>0</v>
      </c>
      <c r="S1300" s="24">
        <f t="shared" si="103"/>
        <v>645</v>
      </c>
    </row>
    <row r="1301" spans="2:19" x14ac:dyDescent="0.2">
      <c r="B1301" s="73">
        <f t="shared" si="105"/>
        <v>597</v>
      </c>
      <c r="C1301" s="4"/>
      <c r="D1301" s="4"/>
      <c r="E1301" s="4"/>
      <c r="F1301" s="51" t="s">
        <v>82</v>
      </c>
      <c r="G1301" s="4">
        <v>637</v>
      </c>
      <c r="H1301" s="4" t="s">
        <v>130</v>
      </c>
      <c r="I1301" s="24">
        <v>1505</v>
      </c>
      <c r="J1301" s="24"/>
      <c r="K1301" s="24">
        <f t="shared" si="104"/>
        <v>1505</v>
      </c>
      <c r="M1301" s="24"/>
      <c r="N1301" s="24"/>
      <c r="O1301" s="24">
        <f t="shared" si="106"/>
        <v>0</v>
      </c>
      <c r="Q1301" s="24">
        <f t="shared" si="103"/>
        <v>1505</v>
      </c>
      <c r="R1301" s="24">
        <f t="shared" si="103"/>
        <v>0</v>
      </c>
      <c r="S1301" s="24">
        <f t="shared" si="103"/>
        <v>1505</v>
      </c>
    </row>
    <row r="1302" spans="2:19" x14ac:dyDescent="0.2">
      <c r="B1302" s="73">
        <f t="shared" si="105"/>
        <v>598</v>
      </c>
      <c r="C1302" s="13"/>
      <c r="D1302" s="13"/>
      <c r="E1302" s="13"/>
      <c r="F1302" s="50" t="s">
        <v>82</v>
      </c>
      <c r="G1302" s="13">
        <v>640</v>
      </c>
      <c r="H1302" s="13" t="s">
        <v>136</v>
      </c>
      <c r="I1302" s="47">
        <v>758</v>
      </c>
      <c r="J1302" s="47"/>
      <c r="K1302" s="47">
        <f t="shared" si="104"/>
        <v>758</v>
      </c>
      <c r="M1302" s="47"/>
      <c r="N1302" s="47"/>
      <c r="O1302" s="47">
        <f t="shared" si="106"/>
        <v>0</v>
      </c>
      <c r="Q1302" s="47">
        <f t="shared" si="103"/>
        <v>758</v>
      </c>
      <c r="R1302" s="47">
        <f t="shared" si="103"/>
        <v>0</v>
      </c>
      <c r="S1302" s="47">
        <f t="shared" si="103"/>
        <v>758</v>
      </c>
    </row>
    <row r="1303" spans="2:19" x14ac:dyDescent="0.2">
      <c r="B1303" s="73">
        <f t="shared" si="105"/>
        <v>599</v>
      </c>
      <c r="C1303" s="13"/>
      <c r="D1303" s="13"/>
      <c r="E1303" s="13"/>
      <c r="F1303" s="50" t="s">
        <v>273</v>
      </c>
      <c r="G1303" s="13">
        <v>610</v>
      </c>
      <c r="H1303" s="13" t="s">
        <v>137</v>
      </c>
      <c r="I1303" s="47">
        <f>28512+5015</f>
        <v>33527</v>
      </c>
      <c r="J1303" s="47"/>
      <c r="K1303" s="47">
        <f t="shared" si="104"/>
        <v>33527</v>
      </c>
      <c r="M1303" s="47"/>
      <c r="N1303" s="47"/>
      <c r="O1303" s="47">
        <f t="shared" si="106"/>
        <v>0</v>
      </c>
      <c r="Q1303" s="47">
        <f t="shared" si="103"/>
        <v>33527</v>
      </c>
      <c r="R1303" s="47">
        <f t="shared" si="103"/>
        <v>0</v>
      </c>
      <c r="S1303" s="47">
        <f t="shared" si="103"/>
        <v>33527</v>
      </c>
    </row>
    <row r="1304" spans="2:19" x14ac:dyDescent="0.2">
      <c r="B1304" s="73">
        <f t="shared" si="105"/>
        <v>600</v>
      </c>
      <c r="C1304" s="13"/>
      <c r="D1304" s="13"/>
      <c r="E1304" s="13"/>
      <c r="F1304" s="50" t="s">
        <v>273</v>
      </c>
      <c r="G1304" s="13">
        <v>620</v>
      </c>
      <c r="H1304" s="13" t="s">
        <v>132</v>
      </c>
      <c r="I1304" s="47">
        <f>10581+1765</f>
        <v>12346</v>
      </c>
      <c r="J1304" s="47"/>
      <c r="K1304" s="47">
        <f t="shared" si="104"/>
        <v>12346</v>
      </c>
      <c r="M1304" s="47"/>
      <c r="N1304" s="47"/>
      <c r="O1304" s="47">
        <f t="shared" si="106"/>
        <v>0</v>
      </c>
      <c r="Q1304" s="47">
        <f t="shared" si="103"/>
        <v>12346</v>
      </c>
      <c r="R1304" s="47">
        <f t="shared" si="103"/>
        <v>0</v>
      </c>
      <c r="S1304" s="47">
        <f t="shared" si="103"/>
        <v>12346</v>
      </c>
    </row>
    <row r="1305" spans="2:19" x14ac:dyDescent="0.2">
      <c r="B1305" s="73">
        <f t="shared" si="105"/>
        <v>601</v>
      </c>
      <c r="C1305" s="13"/>
      <c r="D1305" s="13"/>
      <c r="E1305" s="13"/>
      <c r="F1305" s="50" t="s">
        <v>273</v>
      </c>
      <c r="G1305" s="13">
        <v>630</v>
      </c>
      <c r="H1305" s="13" t="s">
        <v>129</v>
      </c>
      <c r="I1305" s="47">
        <f>I1309+I1308+I1307+I1306</f>
        <v>6304</v>
      </c>
      <c r="J1305" s="47">
        <f>J1309+J1308+J1307+J1306</f>
        <v>0</v>
      </c>
      <c r="K1305" s="47">
        <f t="shared" si="104"/>
        <v>6304</v>
      </c>
      <c r="M1305" s="47">
        <f>M1309+M1308+M1307+M1306</f>
        <v>0</v>
      </c>
      <c r="N1305" s="47">
        <f>N1309+N1308+N1307+N1306</f>
        <v>0</v>
      </c>
      <c r="O1305" s="47">
        <f t="shared" si="106"/>
        <v>0</v>
      </c>
      <c r="Q1305" s="47">
        <f t="shared" si="103"/>
        <v>6304</v>
      </c>
      <c r="R1305" s="47">
        <f t="shared" si="103"/>
        <v>0</v>
      </c>
      <c r="S1305" s="47">
        <f t="shared" si="103"/>
        <v>6304</v>
      </c>
    </row>
    <row r="1306" spans="2:19" x14ac:dyDescent="0.2">
      <c r="B1306" s="73">
        <f t="shared" si="105"/>
        <v>602</v>
      </c>
      <c r="C1306" s="4"/>
      <c r="D1306" s="4"/>
      <c r="E1306" s="4"/>
      <c r="F1306" s="51" t="s">
        <v>273</v>
      </c>
      <c r="G1306" s="4">
        <v>632</v>
      </c>
      <c r="H1306" s="4" t="s">
        <v>140</v>
      </c>
      <c r="I1306" s="24">
        <v>1710</v>
      </c>
      <c r="J1306" s="24"/>
      <c r="K1306" s="24">
        <f t="shared" si="104"/>
        <v>1710</v>
      </c>
      <c r="M1306" s="24"/>
      <c r="N1306" s="24"/>
      <c r="O1306" s="24">
        <f t="shared" si="106"/>
        <v>0</v>
      </c>
      <c r="Q1306" s="24">
        <f t="shared" si="103"/>
        <v>1710</v>
      </c>
      <c r="R1306" s="24">
        <f t="shared" si="103"/>
        <v>0</v>
      </c>
      <c r="S1306" s="24">
        <f t="shared" si="103"/>
        <v>1710</v>
      </c>
    </row>
    <row r="1307" spans="2:19" x14ac:dyDescent="0.2">
      <c r="B1307" s="73">
        <f t="shared" si="105"/>
        <v>603</v>
      </c>
      <c r="C1307" s="4"/>
      <c r="D1307" s="4"/>
      <c r="E1307" s="4"/>
      <c r="F1307" s="51" t="s">
        <v>273</v>
      </c>
      <c r="G1307" s="4">
        <v>633</v>
      </c>
      <c r="H1307" s="4" t="s">
        <v>133</v>
      </c>
      <c r="I1307" s="24">
        <v>1744</v>
      </c>
      <c r="J1307" s="24"/>
      <c r="K1307" s="24">
        <f t="shared" si="104"/>
        <v>1744</v>
      </c>
      <c r="M1307" s="24"/>
      <c r="N1307" s="24"/>
      <c r="O1307" s="24">
        <f t="shared" si="106"/>
        <v>0</v>
      </c>
      <c r="Q1307" s="24">
        <f t="shared" si="103"/>
        <v>1744</v>
      </c>
      <c r="R1307" s="24">
        <f t="shared" si="103"/>
        <v>0</v>
      </c>
      <c r="S1307" s="24">
        <f t="shared" si="103"/>
        <v>1744</v>
      </c>
    </row>
    <row r="1308" spans="2:19" x14ac:dyDescent="0.2">
      <c r="B1308" s="73">
        <f t="shared" si="105"/>
        <v>604</v>
      </c>
      <c r="C1308" s="4"/>
      <c r="D1308" s="4"/>
      <c r="E1308" s="4"/>
      <c r="F1308" s="51" t="s">
        <v>273</v>
      </c>
      <c r="G1308" s="4">
        <v>635</v>
      </c>
      <c r="H1308" s="4" t="s">
        <v>139</v>
      </c>
      <c r="I1308" s="24">
        <v>855</v>
      </c>
      <c r="J1308" s="24"/>
      <c r="K1308" s="24">
        <f t="shared" si="104"/>
        <v>855</v>
      </c>
      <c r="M1308" s="24"/>
      <c r="N1308" s="24"/>
      <c r="O1308" s="24">
        <f t="shared" si="106"/>
        <v>0</v>
      </c>
      <c r="Q1308" s="24">
        <f t="shared" si="103"/>
        <v>855</v>
      </c>
      <c r="R1308" s="24">
        <f t="shared" si="103"/>
        <v>0</v>
      </c>
      <c r="S1308" s="24">
        <f t="shared" si="103"/>
        <v>855</v>
      </c>
    </row>
    <row r="1309" spans="2:19" x14ac:dyDescent="0.2">
      <c r="B1309" s="73">
        <f t="shared" si="105"/>
        <v>605</v>
      </c>
      <c r="C1309" s="4"/>
      <c r="D1309" s="4"/>
      <c r="E1309" s="4"/>
      <c r="F1309" s="51" t="s">
        <v>273</v>
      </c>
      <c r="G1309" s="4">
        <v>637</v>
      </c>
      <c r="H1309" s="4" t="s">
        <v>130</v>
      </c>
      <c r="I1309" s="24">
        <v>1995</v>
      </c>
      <c r="J1309" s="24"/>
      <c r="K1309" s="24">
        <f t="shared" si="104"/>
        <v>1995</v>
      </c>
      <c r="M1309" s="24"/>
      <c r="N1309" s="24"/>
      <c r="O1309" s="24">
        <f t="shared" si="106"/>
        <v>0</v>
      </c>
      <c r="Q1309" s="24">
        <f t="shared" si="103"/>
        <v>1995</v>
      </c>
      <c r="R1309" s="24">
        <f t="shared" si="103"/>
        <v>0</v>
      </c>
      <c r="S1309" s="24">
        <f t="shared" si="103"/>
        <v>1995</v>
      </c>
    </row>
    <row r="1310" spans="2:19" x14ac:dyDescent="0.2">
      <c r="B1310" s="73">
        <f t="shared" si="105"/>
        <v>606</v>
      </c>
      <c r="C1310" s="13"/>
      <c r="D1310" s="13"/>
      <c r="E1310" s="13"/>
      <c r="F1310" s="50" t="s">
        <v>273</v>
      </c>
      <c r="G1310" s="13">
        <v>640</v>
      </c>
      <c r="H1310" s="13" t="s">
        <v>136</v>
      </c>
      <c r="I1310" s="47">
        <v>982</v>
      </c>
      <c r="J1310" s="47"/>
      <c r="K1310" s="47">
        <f t="shared" si="104"/>
        <v>982</v>
      </c>
      <c r="M1310" s="47"/>
      <c r="N1310" s="47"/>
      <c r="O1310" s="47">
        <f t="shared" si="106"/>
        <v>0</v>
      </c>
      <c r="Q1310" s="47">
        <f t="shared" si="103"/>
        <v>982</v>
      </c>
      <c r="R1310" s="47">
        <f t="shared" si="103"/>
        <v>0</v>
      </c>
      <c r="S1310" s="47">
        <f t="shared" si="103"/>
        <v>982</v>
      </c>
    </row>
    <row r="1311" spans="2:19" ht="15" x14ac:dyDescent="0.25">
      <c r="B1311" s="73">
        <f t="shared" si="105"/>
        <v>607</v>
      </c>
      <c r="C1311" s="16"/>
      <c r="D1311" s="16"/>
      <c r="E1311" s="16">
        <v>8</v>
      </c>
      <c r="F1311" s="48"/>
      <c r="G1311" s="16"/>
      <c r="H1311" s="16" t="s">
        <v>323</v>
      </c>
      <c r="I1311" s="45">
        <f>I1312+I1314</f>
        <v>114240</v>
      </c>
      <c r="J1311" s="45">
        <f>J1312+J1314</f>
        <v>0</v>
      </c>
      <c r="K1311" s="45">
        <f t="shared" si="104"/>
        <v>114240</v>
      </c>
      <c r="M1311" s="45">
        <f>M1312+M1314</f>
        <v>0</v>
      </c>
      <c r="N1311" s="45">
        <f>N1312+N1314</f>
        <v>0</v>
      </c>
      <c r="O1311" s="45">
        <f t="shared" si="106"/>
        <v>0</v>
      </c>
      <c r="Q1311" s="45">
        <f t="shared" si="103"/>
        <v>114240</v>
      </c>
      <c r="R1311" s="45">
        <f t="shared" si="103"/>
        <v>0</v>
      </c>
      <c r="S1311" s="45">
        <f t="shared" si="103"/>
        <v>114240</v>
      </c>
    </row>
    <row r="1312" spans="2:19" x14ac:dyDescent="0.2">
      <c r="B1312" s="73">
        <f t="shared" si="105"/>
        <v>608</v>
      </c>
      <c r="C1312" s="13"/>
      <c r="D1312" s="13"/>
      <c r="E1312" s="13"/>
      <c r="F1312" s="50" t="s">
        <v>82</v>
      </c>
      <c r="G1312" s="13">
        <v>630</v>
      </c>
      <c r="H1312" s="13" t="s">
        <v>129</v>
      </c>
      <c r="I1312" s="47">
        <f>I1313</f>
        <v>45696</v>
      </c>
      <c r="J1312" s="47">
        <f>J1313</f>
        <v>0</v>
      </c>
      <c r="K1312" s="47">
        <f t="shared" si="104"/>
        <v>45696</v>
      </c>
      <c r="M1312" s="47">
        <f>M1313</f>
        <v>0</v>
      </c>
      <c r="N1312" s="47">
        <f>N1313</f>
        <v>0</v>
      </c>
      <c r="O1312" s="47">
        <f t="shared" si="106"/>
        <v>0</v>
      </c>
      <c r="Q1312" s="47">
        <f t="shared" si="103"/>
        <v>45696</v>
      </c>
      <c r="R1312" s="47">
        <f t="shared" si="103"/>
        <v>0</v>
      </c>
      <c r="S1312" s="47">
        <f t="shared" si="103"/>
        <v>45696</v>
      </c>
    </row>
    <row r="1313" spans="2:19" x14ac:dyDescent="0.2">
      <c r="B1313" s="73">
        <f t="shared" si="105"/>
        <v>609</v>
      </c>
      <c r="C1313" s="4"/>
      <c r="D1313" s="4"/>
      <c r="E1313" s="4"/>
      <c r="F1313" s="51" t="s">
        <v>82</v>
      </c>
      <c r="G1313" s="4">
        <v>637</v>
      </c>
      <c r="H1313" s="4" t="s">
        <v>130</v>
      </c>
      <c r="I1313" s="24">
        <v>45696</v>
      </c>
      <c r="J1313" s="24"/>
      <c r="K1313" s="24">
        <f t="shared" si="104"/>
        <v>45696</v>
      </c>
      <c r="M1313" s="24"/>
      <c r="N1313" s="24"/>
      <c r="O1313" s="24">
        <f t="shared" si="106"/>
        <v>0</v>
      </c>
      <c r="Q1313" s="24">
        <f t="shared" si="103"/>
        <v>45696</v>
      </c>
      <c r="R1313" s="24">
        <f t="shared" si="103"/>
        <v>0</v>
      </c>
      <c r="S1313" s="24">
        <f t="shared" si="103"/>
        <v>45696</v>
      </c>
    </row>
    <row r="1314" spans="2:19" x14ac:dyDescent="0.2">
      <c r="B1314" s="73">
        <f t="shared" si="105"/>
        <v>610</v>
      </c>
      <c r="C1314" s="13"/>
      <c r="D1314" s="13"/>
      <c r="E1314" s="13"/>
      <c r="F1314" s="50" t="s">
        <v>273</v>
      </c>
      <c r="G1314" s="13">
        <v>630</v>
      </c>
      <c r="H1314" s="13" t="s">
        <v>129</v>
      </c>
      <c r="I1314" s="47">
        <f>I1315</f>
        <v>68544</v>
      </c>
      <c r="J1314" s="47">
        <f>J1315</f>
        <v>0</v>
      </c>
      <c r="K1314" s="47">
        <f t="shared" si="104"/>
        <v>68544</v>
      </c>
      <c r="M1314" s="47">
        <f>M1315</f>
        <v>0</v>
      </c>
      <c r="N1314" s="47">
        <f>N1315</f>
        <v>0</v>
      </c>
      <c r="O1314" s="47">
        <f t="shared" si="106"/>
        <v>0</v>
      </c>
      <c r="Q1314" s="47">
        <f t="shared" si="103"/>
        <v>68544</v>
      </c>
      <c r="R1314" s="47">
        <f t="shared" si="103"/>
        <v>0</v>
      </c>
      <c r="S1314" s="47">
        <f t="shared" si="103"/>
        <v>68544</v>
      </c>
    </row>
    <row r="1315" spans="2:19" x14ac:dyDescent="0.2">
      <c r="B1315" s="73">
        <f t="shared" si="105"/>
        <v>611</v>
      </c>
      <c r="C1315" s="4"/>
      <c r="D1315" s="4"/>
      <c r="E1315" s="4"/>
      <c r="F1315" s="51" t="s">
        <v>273</v>
      </c>
      <c r="G1315" s="4">
        <v>637</v>
      </c>
      <c r="H1315" s="4" t="s">
        <v>130</v>
      </c>
      <c r="I1315" s="24">
        <v>68544</v>
      </c>
      <c r="J1315" s="24"/>
      <c r="K1315" s="24">
        <f t="shared" si="104"/>
        <v>68544</v>
      </c>
      <c r="M1315" s="24"/>
      <c r="N1315" s="24"/>
      <c r="O1315" s="24">
        <f t="shared" si="106"/>
        <v>0</v>
      </c>
      <c r="Q1315" s="24">
        <f t="shared" si="103"/>
        <v>68544</v>
      </c>
      <c r="R1315" s="24">
        <f t="shared" si="103"/>
        <v>0</v>
      </c>
      <c r="S1315" s="24">
        <f t="shared" si="103"/>
        <v>68544</v>
      </c>
    </row>
    <row r="1316" spans="2:19" ht="15" x14ac:dyDescent="0.25">
      <c r="B1316" s="73">
        <f t="shared" si="105"/>
        <v>612</v>
      </c>
      <c r="C1316" s="16"/>
      <c r="D1316" s="16"/>
      <c r="E1316" s="16">
        <v>9</v>
      </c>
      <c r="F1316" s="48"/>
      <c r="G1316" s="16"/>
      <c r="H1316" s="16" t="s">
        <v>278</v>
      </c>
      <c r="I1316" s="45">
        <f>I1317+I1318+I1319+I1324+I1325+I1326</f>
        <v>77392</v>
      </c>
      <c r="J1316" s="45">
        <f>J1317+J1318+J1319+J1324+J1325+J1326</f>
        <v>0</v>
      </c>
      <c r="K1316" s="45">
        <f t="shared" si="104"/>
        <v>77392</v>
      </c>
      <c r="M1316" s="45">
        <f>M1317+M1318+M1319+M1324+M1325+M1326</f>
        <v>0</v>
      </c>
      <c r="N1316" s="45">
        <f>N1317+N1318+N1319+N1324+N1325+N1326</f>
        <v>0</v>
      </c>
      <c r="O1316" s="45">
        <f t="shared" si="106"/>
        <v>0</v>
      </c>
      <c r="Q1316" s="45">
        <f t="shared" si="103"/>
        <v>77392</v>
      </c>
      <c r="R1316" s="45">
        <f t="shared" si="103"/>
        <v>0</v>
      </c>
      <c r="S1316" s="45">
        <f t="shared" si="103"/>
        <v>77392</v>
      </c>
    </row>
    <row r="1317" spans="2:19" x14ac:dyDescent="0.2">
      <c r="B1317" s="73">
        <f t="shared" si="105"/>
        <v>613</v>
      </c>
      <c r="C1317" s="13"/>
      <c r="D1317" s="13"/>
      <c r="E1317" s="13"/>
      <c r="F1317" s="50" t="s">
        <v>82</v>
      </c>
      <c r="G1317" s="13">
        <v>610</v>
      </c>
      <c r="H1317" s="13" t="s">
        <v>137</v>
      </c>
      <c r="I1317" s="47">
        <v>19004</v>
      </c>
      <c r="J1317" s="47"/>
      <c r="K1317" s="47">
        <f t="shared" si="104"/>
        <v>19004</v>
      </c>
      <c r="M1317" s="47"/>
      <c r="N1317" s="47"/>
      <c r="O1317" s="47">
        <f t="shared" si="106"/>
        <v>0</v>
      </c>
      <c r="Q1317" s="47">
        <f t="shared" si="103"/>
        <v>19004</v>
      </c>
      <c r="R1317" s="47">
        <f t="shared" si="103"/>
        <v>0</v>
      </c>
      <c r="S1317" s="47">
        <f t="shared" si="103"/>
        <v>19004</v>
      </c>
    </row>
    <row r="1318" spans="2:19" x14ac:dyDescent="0.2">
      <c r="B1318" s="73">
        <f t="shared" si="105"/>
        <v>614</v>
      </c>
      <c r="C1318" s="13"/>
      <c r="D1318" s="13"/>
      <c r="E1318" s="13"/>
      <c r="F1318" s="50" t="s">
        <v>82</v>
      </c>
      <c r="G1318" s="13">
        <v>620</v>
      </c>
      <c r="H1318" s="13" t="s">
        <v>132</v>
      </c>
      <c r="I1318" s="47">
        <v>6642</v>
      </c>
      <c r="J1318" s="47"/>
      <c r="K1318" s="47">
        <f t="shared" si="104"/>
        <v>6642</v>
      </c>
      <c r="M1318" s="47"/>
      <c r="N1318" s="47"/>
      <c r="O1318" s="47">
        <f t="shared" si="106"/>
        <v>0</v>
      </c>
      <c r="Q1318" s="47">
        <f t="shared" ref="Q1318:S1381" si="107">M1318+I1318</f>
        <v>6642</v>
      </c>
      <c r="R1318" s="47">
        <f t="shared" si="107"/>
        <v>0</v>
      </c>
      <c r="S1318" s="47">
        <f t="shared" si="107"/>
        <v>6642</v>
      </c>
    </row>
    <row r="1319" spans="2:19" x14ac:dyDescent="0.2">
      <c r="B1319" s="73">
        <f t="shared" si="105"/>
        <v>615</v>
      </c>
      <c r="C1319" s="13"/>
      <c r="D1319" s="13"/>
      <c r="E1319" s="13"/>
      <c r="F1319" s="50" t="s">
        <v>82</v>
      </c>
      <c r="G1319" s="13">
        <v>630</v>
      </c>
      <c r="H1319" s="13" t="s">
        <v>129</v>
      </c>
      <c r="I1319" s="47">
        <f>I1323+I1322+I1321+I1320</f>
        <v>13050</v>
      </c>
      <c r="J1319" s="47">
        <f>J1323+J1322+J1321+J1320</f>
        <v>0</v>
      </c>
      <c r="K1319" s="47">
        <f t="shared" si="104"/>
        <v>13050</v>
      </c>
      <c r="M1319" s="47">
        <f>M1323+M1322+M1321+M1320</f>
        <v>0</v>
      </c>
      <c r="N1319" s="47">
        <f>N1323+N1322+N1321+N1320</f>
        <v>0</v>
      </c>
      <c r="O1319" s="47">
        <f t="shared" si="106"/>
        <v>0</v>
      </c>
      <c r="Q1319" s="47">
        <f t="shared" si="107"/>
        <v>13050</v>
      </c>
      <c r="R1319" s="47">
        <f t="shared" si="107"/>
        <v>0</v>
      </c>
      <c r="S1319" s="47">
        <f t="shared" si="107"/>
        <v>13050</v>
      </c>
    </row>
    <row r="1320" spans="2:19" x14ac:dyDescent="0.2">
      <c r="B1320" s="73">
        <f t="shared" si="105"/>
        <v>616</v>
      </c>
      <c r="C1320" s="4"/>
      <c r="D1320" s="4"/>
      <c r="E1320" s="4"/>
      <c r="F1320" s="51" t="s">
        <v>82</v>
      </c>
      <c r="G1320" s="4">
        <v>632</v>
      </c>
      <c r="H1320" s="4" t="s">
        <v>140</v>
      </c>
      <c r="I1320" s="24">
        <v>8464</v>
      </c>
      <c r="J1320" s="24"/>
      <c r="K1320" s="24">
        <f t="shared" si="104"/>
        <v>8464</v>
      </c>
      <c r="M1320" s="24"/>
      <c r="N1320" s="24"/>
      <c r="O1320" s="24">
        <f t="shared" si="106"/>
        <v>0</v>
      </c>
      <c r="Q1320" s="24">
        <f t="shared" si="107"/>
        <v>8464</v>
      </c>
      <c r="R1320" s="24">
        <f t="shared" si="107"/>
        <v>0</v>
      </c>
      <c r="S1320" s="24">
        <f t="shared" si="107"/>
        <v>8464</v>
      </c>
    </row>
    <row r="1321" spans="2:19" x14ac:dyDescent="0.2">
      <c r="B1321" s="73">
        <f t="shared" si="105"/>
        <v>617</v>
      </c>
      <c r="C1321" s="4"/>
      <c r="D1321" s="4"/>
      <c r="E1321" s="4"/>
      <c r="F1321" s="51" t="s">
        <v>82</v>
      </c>
      <c r="G1321" s="4">
        <v>633</v>
      </c>
      <c r="H1321" s="4" t="s">
        <v>133</v>
      </c>
      <c r="I1321" s="24">
        <v>2060</v>
      </c>
      <c r="J1321" s="24"/>
      <c r="K1321" s="24">
        <f t="shared" si="104"/>
        <v>2060</v>
      </c>
      <c r="M1321" s="24"/>
      <c r="N1321" s="24"/>
      <c r="O1321" s="24">
        <f t="shared" si="106"/>
        <v>0</v>
      </c>
      <c r="Q1321" s="24">
        <f t="shared" si="107"/>
        <v>2060</v>
      </c>
      <c r="R1321" s="24">
        <f t="shared" si="107"/>
        <v>0</v>
      </c>
      <c r="S1321" s="24">
        <f t="shared" si="107"/>
        <v>2060</v>
      </c>
    </row>
    <row r="1322" spans="2:19" x14ac:dyDescent="0.2">
      <c r="B1322" s="73">
        <f t="shared" si="105"/>
        <v>618</v>
      </c>
      <c r="C1322" s="4"/>
      <c r="D1322" s="4"/>
      <c r="E1322" s="4"/>
      <c r="F1322" s="51" t="s">
        <v>82</v>
      </c>
      <c r="G1322" s="4">
        <v>635</v>
      </c>
      <c r="H1322" s="4" t="s">
        <v>139</v>
      </c>
      <c r="I1322" s="24">
        <v>900</v>
      </c>
      <c r="J1322" s="24"/>
      <c r="K1322" s="24">
        <f t="shared" si="104"/>
        <v>900</v>
      </c>
      <c r="M1322" s="24"/>
      <c r="N1322" s="24"/>
      <c r="O1322" s="24">
        <f t="shared" si="106"/>
        <v>0</v>
      </c>
      <c r="Q1322" s="24">
        <f t="shared" si="107"/>
        <v>900</v>
      </c>
      <c r="R1322" s="24">
        <f t="shared" si="107"/>
        <v>0</v>
      </c>
      <c r="S1322" s="24">
        <f t="shared" si="107"/>
        <v>900</v>
      </c>
    </row>
    <row r="1323" spans="2:19" x14ac:dyDescent="0.2">
      <c r="B1323" s="73">
        <f t="shared" si="105"/>
        <v>619</v>
      </c>
      <c r="C1323" s="4"/>
      <c r="D1323" s="4"/>
      <c r="E1323" s="4"/>
      <c r="F1323" s="51" t="s">
        <v>82</v>
      </c>
      <c r="G1323" s="4">
        <v>637</v>
      </c>
      <c r="H1323" s="4" t="s">
        <v>130</v>
      </c>
      <c r="I1323" s="24">
        <v>1626</v>
      </c>
      <c r="J1323" s="24"/>
      <c r="K1323" s="24">
        <f t="shared" si="104"/>
        <v>1626</v>
      </c>
      <c r="M1323" s="24"/>
      <c r="N1323" s="24"/>
      <c r="O1323" s="24">
        <f t="shared" si="106"/>
        <v>0</v>
      </c>
      <c r="Q1323" s="24">
        <f t="shared" si="107"/>
        <v>1626</v>
      </c>
      <c r="R1323" s="24">
        <f t="shared" si="107"/>
        <v>0</v>
      </c>
      <c r="S1323" s="24">
        <f t="shared" si="107"/>
        <v>1626</v>
      </c>
    </row>
    <row r="1324" spans="2:19" x14ac:dyDescent="0.2">
      <c r="B1324" s="73">
        <f t="shared" si="105"/>
        <v>620</v>
      </c>
      <c r="C1324" s="13"/>
      <c r="D1324" s="13"/>
      <c r="E1324" s="13"/>
      <c r="F1324" s="50" t="s">
        <v>273</v>
      </c>
      <c r="G1324" s="13">
        <v>610</v>
      </c>
      <c r="H1324" s="13" t="s">
        <v>137</v>
      </c>
      <c r="I1324" s="47">
        <v>19004</v>
      </c>
      <c r="J1324" s="47"/>
      <c r="K1324" s="47">
        <f t="shared" si="104"/>
        <v>19004</v>
      </c>
      <c r="M1324" s="47"/>
      <c r="N1324" s="47"/>
      <c r="O1324" s="47">
        <f t="shared" si="106"/>
        <v>0</v>
      </c>
      <c r="Q1324" s="47">
        <f t="shared" si="107"/>
        <v>19004</v>
      </c>
      <c r="R1324" s="47">
        <f t="shared" si="107"/>
        <v>0</v>
      </c>
      <c r="S1324" s="47">
        <f t="shared" si="107"/>
        <v>19004</v>
      </c>
    </row>
    <row r="1325" spans="2:19" x14ac:dyDescent="0.2">
      <c r="B1325" s="73">
        <f t="shared" si="105"/>
        <v>621</v>
      </c>
      <c r="C1325" s="13"/>
      <c r="D1325" s="13"/>
      <c r="E1325" s="13"/>
      <c r="F1325" s="50" t="s">
        <v>273</v>
      </c>
      <c r="G1325" s="13">
        <v>620</v>
      </c>
      <c r="H1325" s="13" t="s">
        <v>132</v>
      </c>
      <c r="I1325" s="47">
        <v>6642</v>
      </c>
      <c r="J1325" s="47"/>
      <c r="K1325" s="47">
        <f t="shared" si="104"/>
        <v>6642</v>
      </c>
      <c r="M1325" s="47"/>
      <c r="N1325" s="47"/>
      <c r="O1325" s="47">
        <f t="shared" si="106"/>
        <v>0</v>
      </c>
      <c r="Q1325" s="47">
        <f t="shared" si="107"/>
        <v>6642</v>
      </c>
      <c r="R1325" s="47">
        <f t="shared" si="107"/>
        <v>0</v>
      </c>
      <c r="S1325" s="47">
        <f t="shared" si="107"/>
        <v>6642</v>
      </c>
    </row>
    <row r="1326" spans="2:19" x14ac:dyDescent="0.2">
      <c r="B1326" s="73">
        <f t="shared" si="105"/>
        <v>622</v>
      </c>
      <c r="C1326" s="13"/>
      <c r="D1326" s="13"/>
      <c r="E1326" s="13"/>
      <c r="F1326" s="50" t="s">
        <v>273</v>
      </c>
      <c r="G1326" s="13">
        <v>630</v>
      </c>
      <c r="H1326" s="13" t="s">
        <v>129</v>
      </c>
      <c r="I1326" s="47">
        <f>I1330+I1329+I1328+I1327</f>
        <v>13050</v>
      </c>
      <c r="J1326" s="47">
        <f>J1330+J1329+J1328+J1327</f>
        <v>0</v>
      </c>
      <c r="K1326" s="47">
        <f t="shared" si="104"/>
        <v>13050</v>
      </c>
      <c r="M1326" s="47">
        <f>M1330+M1329+M1328+M1327</f>
        <v>0</v>
      </c>
      <c r="N1326" s="47">
        <f>N1330+N1329+N1328+N1327</f>
        <v>0</v>
      </c>
      <c r="O1326" s="47">
        <f t="shared" si="106"/>
        <v>0</v>
      </c>
      <c r="Q1326" s="47">
        <f t="shared" si="107"/>
        <v>13050</v>
      </c>
      <c r="R1326" s="47">
        <f t="shared" si="107"/>
        <v>0</v>
      </c>
      <c r="S1326" s="47">
        <f t="shared" si="107"/>
        <v>13050</v>
      </c>
    </row>
    <row r="1327" spans="2:19" x14ac:dyDescent="0.2">
      <c r="B1327" s="73">
        <f t="shared" si="105"/>
        <v>623</v>
      </c>
      <c r="C1327" s="4"/>
      <c r="D1327" s="4"/>
      <c r="E1327" s="4"/>
      <c r="F1327" s="51" t="s">
        <v>273</v>
      </c>
      <c r="G1327" s="4">
        <v>632</v>
      </c>
      <c r="H1327" s="4" t="s">
        <v>140</v>
      </c>
      <c r="I1327" s="24">
        <v>8464</v>
      </c>
      <c r="J1327" s="24"/>
      <c r="K1327" s="24">
        <f t="shared" si="104"/>
        <v>8464</v>
      </c>
      <c r="M1327" s="24"/>
      <c r="N1327" s="24"/>
      <c r="O1327" s="24">
        <f t="shared" si="106"/>
        <v>0</v>
      </c>
      <c r="Q1327" s="24">
        <f t="shared" si="107"/>
        <v>8464</v>
      </c>
      <c r="R1327" s="24">
        <f t="shared" si="107"/>
        <v>0</v>
      </c>
      <c r="S1327" s="24">
        <f t="shared" si="107"/>
        <v>8464</v>
      </c>
    </row>
    <row r="1328" spans="2:19" x14ac:dyDescent="0.2">
      <c r="B1328" s="73">
        <f t="shared" si="105"/>
        <v>624</v>
      </c>
      <c r="C1328" s="4"/>
      <c r="D1328" s="4"/>
      <c r="E1328" s="4"/>
      <c r="F1328" s="51" t="s">
        <v>273</v>
      </c>
      <c r="G1328" s="4">
        <v>633</v>
      </c>
      <c r="H1328" s="4" t="s">
        <v>133</v>
      </c>
      <c r="I1328" s="24">
        <v>2060</v>
      </c>
      <c r="J1328" s="24"/>
      <c r="K1328" s="24">
        <f t="shared" si="104"/>
        <v>2060</v>
      </c>
      <c r="M1328" s="24"/>
      <c r="N1328" s="24"/>
      <c r="O1328" s="24">
        <f t="shared" si="106"/>
        <v>0</v>
      </c>
      <c r="Q1328" s="24">
        <f t="shared" si="107"/>
        <v>2060</v>
      </c>
      <c r="R1328" s="24">
        <f t="shared" si="107"/>
        <v>0</v>
      </c>
      <c r="S1328" s="24">
        <f t="shared" si="107"/>
        <v>2060</v>
      </c>
    </row>
    <row r="1329" spans="2:19" x14ac:dyDescent="0.2">
      <c r="B1329" s="73">
        <f t="shared" si="105"/>
        <v>625</v>
      </c>
      <c r="C1329" s="4"/>
      <c r="D1329" s="4"/>
      <c r="E1329" s="4"/>
      <c r="F1329" s="51" t="s">
        <v>273</v>
      </c>
      <c r="G1329" s="4">
        <v>635</v>
      </c>
      <c r="H1329" s="4" t="s">
        <v>139</v>
      </c>
      <c r="I1329" s="24">
        <v>900</v>
      </c>
      <c r="J1329" s="24"/>
      <c r="K1329" s="24">
        <f t="shared" si="104"/>
        <v>900</v>
      </c>
      <c r="M1329" s="24"/>
      <c r="N1329" s="24"/>
      <c r="O1329" s="24">
        <f t="shared" si="106"/>
        <v>0</v>
      </c>
      <c r="Q1329" s="24">
        <f t="shared" si="107"/>
        <v>900</v>
      </c>
      <c r="R1329" s="24">
        <f t="shared" si="107"/>
        <v>0</v>
      </c>
      <c r="S1329" s="24">
        <f t="shared" si="107"/>
        <v>900</v>
      </c>
    </row>
    <row r="1330" spans="2:19" x14ac:dyDescent="0.2">
      <c r="B1330" s="73">
        <f t="shared" si="105"/>
        <v>626</v>
      </c>
      <c r="C1330" s="4"/>
      <c r="D1330" s="4"/>
      <c r="E1330" s="4"/>
      <c r="F1330" s="51" t="s">
        <v>273</v>
      </c>
      <c r="G1330" s="4">
        <v>637</v>
      </c>
      <c r="H1330" s="4" t="s">
        <v>130</v>
      </c>
      <c r="I1330" s="24">
        <v>1626</v>
      </c>
      <c r="J1330" s="24"/>
      <c r="K1330" s="24">
        <f t="shared" si="104"/>
        <v>1626</v>
      </c>
      <c r="M1330" s="24"/>
      <c r="N1330" s="24"/>
      <c r="O1330" s="24">
        <f t="shared" si="106"/>
        <v>0</v>
      </c>
      <c r="Q1330" s="24">
        <f t="shared" si="107"/>
        <v>1626</v>
      </c>
      <c r="R1330" s="24">
        <f t="shared" si="107"/>
        <v>0</v>
      </c>
      <c r="S1330" s="24">
        <f t="shared" si="107"/>
        <v>1626</v>
      </c>
    </row>
    <row r="1331" spans="2:19" ht="15" x14ac:dyDescent="0.25">
      <c r="B1331" s="73">
        <f t="shared" si="105"/>
        <v>627</v>
      </c>
      <c r="C1331" s="16"/>
      <c r="D1331" s="16"/>
      <c r="E1331" s="16">
        <v>10</v>
      </c>
      <c r="F1331" s="48"/>
      <c r="G1331" s="16"/>
      <c r="H1331" s="16" t="s">
        <v>257</v>
      </c>
      <c r="I1331" s="45">
        <f>I1332+I1333+I1334+I1339+I1340+I1341+I1342+I1347</f>
        <v>97912</v>
      </c>
      <c r="J1331" s="45">
        <f>J1332+J1333+J1334+J1339+J1340+J1341+J1342+J1347</f>
        <v>0</v>
      </c>
      <c r="K1331" s="45">
        <f t="shared" si="104"/>
        <v>97912</v>
      </c>
      <c r="M1331" s="45">
        <f>M1332+M1333+M1334+M1339+M1340+M1341+M1342+M1347</f>
        <v>0</v>
      </c>
      <c r="N1331" s="45">
        <f>N1332+N1333+N1334+N1339+N1340+N1341+N1342+N1347</f>
        <v>0</v>
      </c>
      <c r="O1331" s="45">
        <f t="shared" si="106"/>
        <v>0</v>
      </c>
      <c r="Q1331" s="45">
        <f t="shared" si="107"/>
        <v>97912</v>
      </c>
      <c r="R1331" s="45">
        <f t="shared" si="107"/>
        <v>0</v>
      </c>
      <c r="S1331" s="45">
        <f t="shared" si="107"/>
        <v>97912</v>
      </c>
    </row>
    <row r="1332" spans="2:19" x14ac:dyDescent="0.2">
      <c r="B1332" s="73">
        <f t="shared" si="105"/>
        <v>628</v>
      </c>
      <c r="C1332" s="13"/>
      <c r="D1332" s="13"/>
      <c r="E1332" s="13"/>
      <c r="F1332" s="50" t="s">
        <v>82</v>
      </c>
      <c r="G1332" s="13">
        <v>610</v>
      </c>
      <c r="H1332" s="13" t="s">
        <v>137</v>
      </c>
      <c r="I1332" s="47">
        <v>19970</v>
      </c>
      <c r="J1332" s="47"/>
      <c r="K1332" s="47">
        <f t="shared" si="104"/>
        <v>19970</v>
      </c>
      <c r="M1332" s="47"/>
      <c r="N1332" s="47"/>
      <c r="O1332" s="47">
        <f t="shared" si="106"/>
        <v>0</v>
      </c>
      <c r="Q1332" s="47">
        <f t="shared" si="107"/>
        <v>19970</v>
      </c>
      <c r="R1332" s="47">
        <f t="shared" si="107"/>
        <v>0</v>
      </c>
      <c r="S1332" s="47">
        <f t="shared" si="107"/>
        <v>19970</v>
      </c>
    </row>
    <row r="1333" spans="2:19" x14ac:dyDescent="0.2">
      <c r="B1333" s="73">
        <f t="shared" si="105"/>
        <v>629</v>
      </c>
      <c r="C1333" s="13"/>
      <c r="D1333" s="13"/>
      <c r="E1333" s="13"/>
      <c r="F1333" s="50" t="s">
        <v>82</v>
      </c>
      <c r="G1333" s="13">
        <v>620</v>
      </c>
      <c r="H1333" s="13" t="s">
        <v>132</v>
      </c>
      <c r="I1333" s="47">
        <v>6986</v>
      </c>
      <c r="J1333" s="47"/>
      <c r="K1333" s="47">
        <f t="shared" si="104"/>
        <v>6986</v>
      </c>
      <c r="M1333" s="47"/>
      <c r="N1333" s="47"/>
      <c r="O1333" s="47">
        <f t="shared" si="106"/>
        <v>0</v>
      </c>
      <c r="Q1333" s="47">
        <f t="shared" si="107"/>
        <v>6986</v>
      </c>
      <c r="R1333" s="47">
        <f t="shared" si="107"/>
        <v>0</v>
      </c>
      <c r="S1333" s="47">
        <f t="shared" si="107"/>
        <v>6986</v>
      </c>
    </row>
    <row r="1334" spans="2:19" x14ac:dyDescent="0.2">
      <c r="B1334" s="73">
        <f t="shared" si="105"/>
        <v>630</v>
      </c>
      <c r="C1334" s="13"/>
      <c r="D1334" s="13"/>
      <c r="E1334" s="13"/>
      <c r="F1334" s="50" t="s">
        <v>82</v>
      </c>
      <c r="G1334" s="13">
        <v>630</v>
      </c>
      <c r="H1334" s="13" t="s">
        <v>129</v>
      </c>
      <c r="I1334" s="47">
        <f>I1338+I1337+I1336+I1335</f>
        <v>17391</v>
      </c>
      <c r="J1334" s="47">
        <f>J1338+J1337+J1336+J1335</f>
        <v>0</v>
      </c>
      <c r="K1334" s="47">
        <f t="shared" si="104"/>
        <v>17391</v>
      </c>
      <c r="M1334" s="47">
        <f>M1338+M1337+M1336+M1335</f>
        <v>0</v>
      </c>
      <c r="N1334" s="47">
        <f>N1338+N1337+N1336+N1335</f>
        <v>0</v>
      </c>
      <c r="O1334" s="47">
        <f t="shared" si="106"/>
        <v>0</v>
      </c>
      <c r="Q1334" s="47">
        <f t="shared" si="107"/>
        <v>17391</v>
      </c>
      <c r="R1334" s="47">
        <f t="shared" si="107"/>
        <v>0</v>
      </c>
      <c r="S1334" s="47">
        <f t="shared" si="107"/>
        <v>17391</v>
      </c>
    </row>
    <row r="1335" spans="2:19" x14ac:dyDescent="0.2">
      <c r="B1335" s="73">
        <f t="shared" si="105"/>
        <v>631</v>
      </c>
      <c r="C1335" s="4"/>
      <c r="D1335" s="4"/>
      <c r="E1335" s="4"/>
      <c r="F1335" s="51" t="s">
        <v>82</v>
      </c>
      <c r="G1335" s="4">
        <v>632</v>
      </c>
      <c r="H1335" s="4" t="s">
        <v>140</v>
      </c>
      <c r="I1335" s="24">
        <v>12840</v>
      </c>
      <c r="J1335" s="24"/>
      <c r="K1335" s="24">
        <f t="shared" si="104"/>
        <v>12840</v>
      </c>
      <c r="M1335" s="24"/>
      <c r="N1335" s="24"/>
      <c r="O1335" s="24">
        <f t="shared" si="106"/>
        <v>0</v>
      </c>
      <c r="Q1335" s="24">
        <f t="shared" si="107"/>
        <v>12840</v>
      </c>
      <c r="R1335" s="24">
        <f t="shared" si="107"/>
        <v>0</v>
      </c>
      <c r="S1335" s="24">
        <f t="shared" si="107"/>
        <v>12840</v>
      </c>
    </row>
    <row r="1336" spans="2:19" x14ac:dyDescent="0.2">
      <c r="B1336" s="73">
        <f t="shared" si="105"/>
        <v>632</v>
      </c>
      <c r="C1336" s="4"/>
      <c r="D1336" s="4"/>
      <c r="E1336" s="4"/>
      <c r="F1336" s="51" t="s">
        <v>82</v>
      </c>
      <c r="G1336" s="4">
        <v>633</v>
      </c>
      <c r="H1336" s="4" t="s">
        <v>133</v>
      </c>
      <c r="I1336" s="24">
        <v>1795</v>
      </c>
      <c r="J1336" s="24"/>
      <c r="K1336" s="24">
        <f t="shared" si="104"/>
        <v>1795</v>
      </c>
      <c r="M1336" s="24"/>
      <c r="N1336" s="24"/>
      <c r="O1336" s="24">
        <f t="shared" si="106"/>
        <v>0</v>
      </c>
      <c r="Q1336" s="24">
        <f t="shared" si="107"/>
        <v>1795</v>
      </c>
      <c r="R1336" s="24">
        <f t="shared" si="107"/>
        <v>0</v>
      </c>
      <c r="S1336" s="24">
        <f t="shared" si="107"/>
        <v>1795</v>
      </c>
    </row>
    <row r="1337" spans="2:19" x14ac:dyDescent="0.2">
      <c r="B1337" s="73">
        <f t="shared" si="105"/>
        <v>633</v>
      </c>
      <c r="C1337" s="4"/>
      <c r="D1337" s="4"/>
      <c r="E1337" s="4"/>
      <c r="F1337" s="51" t="s">
        <v>82</v>
      </c>
      <c r="G1337" s="4">
        <v>635</v>
      </c>
      <c r="H1337" s="4" t="s">
        <v>139</v>
      </c>
      <c r="I1337" s="24">
        <v>410</v>
      </c>
      <c r="J1337" s="24"/>
      <c r="K1337" s="24">
        <f t="shared" si="104"/>
        <v>410</v>
      </c>
      <c r="M1337" s="24"/>
      <c r="N1337" s="24"/>
      <c r="O1337" s="24">
        <f t="shared" si="106"/>
        <v>0</v>
      </c>
      <c r="Q1337" s="24">
        <f t="shared" si="107"/>
        <v>410</v>
      </c>
      <c r="R1337" s="24">
        <f t="shared" si="107"/>
        <v>0</v>
      </c>
      <c r="S1337" s="24">
        <f t="shared" si="107"/>
        <v>410</v>
      </c>
    </row>
    <row r="1338" spans="2:19" x14ac:dyDescent="0.2">
      <c r="B1338" s="73">
        <f t="shared" si="105"/>
        <v>634</v>
      </c>
      <c r="C1338" s="4"/>
      <c r="D1338" s="4"/>
      <c r="E1338" s="4"/>
      <c r="F1338" s="51" t="s">
        <v>82</v>
      </c>
      <c r="G1338" s="4">
        <v>637</v>
      </c>
      <c r="H1338" s="4" t="s">
        <v>130</v>
      </c>
      <c r="I1338" s="24">
        <v>2346</v>
      </c>
      <c r="J1338" s="24"/>
      <c r="K1338" s="24">
        <f t="shared" si="104"/>
        <v>2346</v>
      </c>
      <c r="M1338" s="24"/>
      <c r="N1338" s="24"/>
      <c r="O1338" s="24">
        <f t="shared" si="106"/>
        <v>0</v>
      </c>
      <c r="Q1338" s="24">
        <f t="shared" si="107"/>
        <v>2346</v>
      </c>
      <c r="R1338" s="24">
        <f t="shared" si="107"/>
        <v>0</v>
      </c>
      <c r="S1338" s="24">
        <f t="shared" si="107"/>
        <v>2346</v>
      </c>
    </row>
    <row r="1339" spans="2:19" x14ac:dyDescent="0.2">
      <c r="B1339" s="73">
        <f t="shared" si="105"/>
        <v>635</v>
      </c>
      <c r="C1339" s="13"/>
      <c r="D1339" s="13"/>
      <c r="E1339" s="13"/>
      <c r="F1339" s="50" t="s">
        <v>82</v>
      </c>
      <c r="G1339" s="13">
        <v>640</v>
      </c>
      <c r="H1339" s="13" t="s">
        <v>136</v>
      </c>
      <c r="I1339" s="47">
        <v>100</v>
      </c>
      <c r="J1339" s="47"/>
      <c r="K1339" s="47">
        <f t="shared" si="104"/>
        <v>100</v>
      </c>
      <c r="M1339" s="47"/>
      <c r="N1339" s="47"/>
      <c r="O1339" s="47">
        <f t="shared" si="106"/>
        <v>0</v>
      </c>
      <c r="Q1339" s="47">
        <f t="shared" si="107"/>
        <v>100</v>
      </c>
      <c r="R1339" s="47">
        <f t="shared" si="107"/>
        <v>0</v>
      </c>
      <c r="S1339" s="47">
        <f t="shared" si="107"/>
        <v>100</v>
      </c>
    </row>
    <row r="1340" spans="2:19" x14ac:dyDescent="0.2">
      <c r="B1340" s="73">
        <f t="shared" si="105"/>
        <v>636</v>
      </c>
      <c r="C1340" s="13"/>
      <c r="D1340" s="13"/>
      <c r="E1340" s="13"/>
      <c r="F1340" s="50" t="s">
        <v>273</v>
      </c>
      <c r="G1340" s="13">
        <v>610</v>
      </c>
      <c r="H1340" s="13" t="s">
        <v>137</v>
      </c>
      <c r="I1340" s="47">
        <v>24655</v>
      </c>
      <c r="J1340" s="47"/>
      <c r="K1340" s="47">
        <f t="shared" si="104"/>
        <v>24655</v>
      </c>
      <c r="M1340" s="47"/>
      <c r="N1340" s="47"/>
      <c r="O1340" s="47">
        <f t="shared" si="106"/>
        <v>0</v>
      </c>
      <c r="Q1340" s="47">
        <f t="shared" si="107"/>
        <v>24655</v>
      </c>
      <c r="R1340" s="47">
        <f t="shared" si="107"/>
        <v>0</v>
      </c>
      <c r="S1340" s="47">
        <f t="shared" si="107"/>
        <v>24655</v>
      </c>
    </row>
    <row r="1341" spans="2:19" x14ac:dyDescent="0.2">
      <c r="B1341" s="73">
        <f t="shared" si="105"/>
        <v>637</v>
      </c>
      <c r="C1341" s="13"/>
      <c r="D1341" s="13"/>
      <c r="E1341" s="13"/>
      <c r="F1341" s="50" t="s">
        <v>273</v>
      </c>
      <c r="G1341" s="13">
        <v>620</v>
      </c>
      <c r="H1341" s="13" t="s">
        <v>132</v>
      </c>
      <c r="I1341" s="47">
        <v>8611</v>
      </c>
      <c r="J1341" s="47"/>
      <c r="K1341" s="47">
        <f t="shared" si="104"/>
        <v>8611</v>
      </c>
      <c r="M1341" s="47"/>
      <c r="N1341" s="47"/>
      <c r="O1341" s="47">
        <f t="shared" si="106"/>
        <v>0</v>
      </c>
      <c r="Q1341" s="47">
        <f t="shared" si="107"/>
        <v>8611</v>
      </c>
      <c r="R1341" s="47">
        <f t="shared" si="107"/>
        <v>0</v>
      </c>
      <c r="S1341" s="47">
        <f t="shared" si="107"/>
        <v>8611</v>
      </c>
    </row>
    <row r="1342" spans="2:19" x14ac:dyDescent="0.2">
      <c r="B1342" s="73">
        <f t="shared" si="105"/>
        <v>638</v>
      </c>
      <c r="C1342" s="13"/>
      <c r="D1342" s="13"/>
      <c r="E1342" s="13"/>
      <c r="F1342" s="50" t="s">
        <v>273</v>
      </c>
      <c r="G1342" s="13">
        <v>630</v>
      </c>
      <c r="H1342" s="13" t="s">
        <v>129</v>
      </c>
      <c r="I1342" s="47">
        <f>I1346+I1345+I1344+I1343</f>
        <v>20099</v>
      </c>
      <c r="J1342" s="47">
        <f>J1346+J1345+J1344+J1343</f>
        <v>0</v>
      </c>
      <c r="K1342" s="47">
        <f t="shared" si="104"/>
        <v>20099</v>
      </c>
      <c r="M1342" s="47">
        <f>M1346+M1345+M1344+M1343</f>
        <v>0</v>
      </c>
      <c r="N1342" s="47">
        <f>N1346+N1345+N1344+N1343</f>
        <v>0</v>
      </c>
      <c r="O1342" s="47">
        <f t="shared" si="106"/>
        <v>0</v>
      </c>
      <c r="Q1342" s="47">
        <f t="shared" si="107"/>
        <v>20099</v>
      </c>
      <c r="R1342" s="47">
        <f t="shared" si="107"/>
        <v>0</v>
      </c>
      <c r="S1342" s="47">
        <f t="shared" si="107"/>
        <v>20099</v>
      </c>
    </row>
    <row r="1343" spans="2:19" x14ac:dyDescent="0.2">
      <c r="B1343" s="73">
        <f t="shared" si="105"/>
        <v>639</v>
      </c>
      <c r="C1343" s="4"/>
      <c r="D1343" s="4"/>
      <c r="E1343" s="4"/>
      <c r="F1343" s="51" t="s">
        <v>273</v>
      </c>
      <c r="G1343" s="4">
        <v>632</v>
      </c>
      <c r="H1343" s="4" t="s">
        <v>140</v>
      </c>
      <c r="I1343" s="24">
        <v>15150</v>
      </c>
      <c r="J1343" s="24"/>
      <c r="K1343" s="24">
        <f t="shared" si="104"/>
        <v>15150</v>
      </c>
      <c r="M1343" s="24"/>
      <c r="N1343" s="24"/>
      <c r="O1343" s="24">
        <f t="shared" si="106"/>
        <v>0</v>
      </c>
      <c r="Q1343" s="24">
        <f t="shared" si="107"/>
        <v>15150</v>
      </c>
      <c r="R1343" s="24">
        <f t="shared" si="107"/>
        <v>0</v>
      </c>
      <c r="S1343" s="24">
        <f t="shared" si="107"/>
        <v>15150</v>
      </c>
    </row>
    <row r="1344" spans="2:19" x14ac:dyDescent="0.2">
      <c r="B1344" s="73">
        <f t="shared" si="105"/>
        <v>640</v>
      </c>
      <c r="C1344" s="4"/>
      <c r="D1344" s="4"/>
      <c r="E1344" s="4"/>
      <c r="F1344" s="51" t="s">
        <v>273</v>
      </c>
      <c r="G1344" s="4">
        <v>633</v>
      </c>
      <c r="H1344" s="4" t="s">
        <v>133</v>
      </c>
      <c r="I1344" s="24">
        <v>1725</v>
      </c>
      <c r="J1344" s="24"/>
      <c r="K1344" s="24">
        <f t="shared" si="104"/>
        <v>1725</v>
      </c>
      <c r="M1344" s="24"/>
      <c r="N1344" s="24"/>
      <c r="O1344" s="24">
        <f t="shared" si="106"/>
        <v>0</v>
      </c>
      <c r="Q1344" s="24">
        <f t="shared" si="107"/>
        <v>1725</v>
      </c>
      <c r="R1344" s="24">
        <f t="shared" si="107"/>
        <v>0</v>
      </c>
      <c r="S1344" s="24">
        <f t="shared" si="107"/>
        <v>1725</v>
      </c>
    </row>
    <row r="1345" spans="2:19" x14ac:dyDescent="0.2">
      <c r="B1345" s="73">
        <f t="shared" si="105"/>
        <v>641</v>
      </c>
      <c r="C1345" s="4"/>
      <c r="D1345" s="4"/>
      <c r="E1345" s="4"/>
      <c r="F1345" s="51" t="s">
        <v>273</v>
      </c>
      <c r="G1345" s="4">
        <v>635</v>
      </c>
      <c r="H1345" s="4" t="s">
        <v>139</v>
      </c>
      <c r="I1345" s="24">
        <v>663</v>
      </c>
      <c r="J1345" s="24"/>
      <c r="K1345" s="24">
        <f t="shared" ref="K1345:K1408" si="108">I1345+J1345</f>
        <v>663</v>
      </c>
      <c r="M1345" s="24"/>
      <c r="N1345" s="24"/>
      <c r="O1345" s="24">
        <f t="shared" si="106"/>
        <v>0</v>
      </c>
      <c r="Q1345" s="24">
        <f t="shared" si="107"/>
        <v>663</v>
      </c>
      <c r="R1345" s="24">
        <f t="shared" si="107"/>
        <v>0</v>
      </c>
      <c r="S1345" s="24">
        <f t="shared" si="107"/>
        <v>663</v>
      </c>
    </row>
    <row r="1346" spans="2:19" x14ac:dyDescent="0.2">
      <c r="B1346" s="73">
        <f t="shared" ref="B1346:B1409" si="109">B1345+1</f>
        <v>642</v>
      </c>
      <c r="C1346" s="4"/>
      <c r="D1346" s="4"/>
      <c r="E1346" s="4"/>
      <c r="F1346" s="51" t="s">
        <v>273</v>
      </c>
      <c r="G1346" s="4">
        <v>637</v>
      </c>
      <c r="H1346" s="4" t="s">
        <v>130</v>
      </c>
      <c r="I1346" s="24">
        <v>2561</v>
      </c>
      <c r="J1346" s="24"/>
      <c r="K1346" s="24">
        <f t="shared" si="108"/>
        <v>2561</v>
      </c>
      <c r="M1346" s="24"/>
      <c r="N1346" s="24"/>
      <c r="O1346" s="24">
        <f t="shared" si="106"/>
        <v>0</v>
      </c>
      <c r="Q1346" s="24">
        <f t="shared" si="107"/>
        <v>2561</v>
      </c>
      <c r="R1346" s="24">
        <f t="shared" si="107"/>
        <v>0</v>
      </c>
      <c r="S1346" s="24">
        <f t="shared" si="107"/>
        <v>2561</v>
      </c>
    </row>
    <row r="1347" spans="2:19" x14ac:dyDescent="0.2">
      <c r="B1347" s="73">
        <f t="shared" si="109"/>
        <v>643</v>
      </c>
      <c r="C1347" s="13"/>
      <c r="D1347" s="13"/>
      <c r="E1347" s="13"/>
      <c r="F1347" s="50" t="s">
        <v>273</v>
      </c>
      <c r="G1347" s="13">
        <v>640</v>
      </c>
      <c r="H1347" s="13" t="s">
        <v>136</v>
      </c>
      <c r="I1347" s="47">
        <v>100</v>
      </c>
      <c r="J1347" s="47"/>
      <c r="K1347" s="47">
        <f t="shared" si="108"/>
        <v>100</v>
      </c>
      <c r="M1347" s="47"/>
      <c r="N1347" s="47"/>
      <c r="O1347" s="47">
        <f t="shared" si="106"/>
        <v>0</v>
      </c>
      <c r="Q1347" s="47">
        <f t="shared" si="107"/>
        <v>100</v>
      </c>
      <c r="R1347" s="47">
        <f t="shared" si="107"/>
        <v>0</v>
      </c>
      <c r="S1347" s="47">
        <f t="shared" si="107"/>
        <v>100</v>
      </c>
    </row>
    <row r="1348" spans="2:19" ht="15" x14ac:dyDescent="0.25">
      <c r="B1348" s="73">
        <f t="shared" si="109"/>
        <v>644</v>
      </c>
      <c r="C1348" s="16"/>
      <c r="D1348" s="16"/>
      <c r="E1348" s="16">
        <v>11</v>
      </c>
      <c r="F1348" s="48"/>
      <c r="G1348" s="16"/>
      <c r="H1348" s="16" t="s">
        <v>275</v>
      </c>
      <c r="I1348" s="45">
        <f>I1349+I1350+I1351+I1357+I1358+I1359+I1366+I1360</f>
        <v>104990</v>
      </c>
      <c r="J1348" s="45">
        <f>J1349+J1350+J1351+J1357+J1358+J1359+J1366+J1360</f>
        <v>0</v>
      </c>
      <c r="K1348" s="45">
        <f t="shared" si="108"/>
        <v>104990</v>
      </c>
      <c r="M1348" s="45">
        <f>M1349+M1350+M1351+M1357+M1358+M1359+M1366+M1360</f>
        <v>0</v>
      </c>
      <c r="N1348" s="45">
        <f>N1349+N1350+N1351+N1357+N1358+N1359+N1366+N1360</f>
        <v>0</v>
      </c>
      <c r="O1348" s="45">
        <f t="shared" si="106"/>
        <v>0</v>
      </c>
      <c r="Q1348" s="45">
        <f t="shared" si="107"/>
        <v>104990</v>
      </c>
      <c r="R1348" s="45">
        <f t="shared" si="107"/>
        <v>0</v>
      </c>
      <c r="S1348" s="45">
        <f t="shared" si="107"/>
        <v>104990</v>
      </c>
    </row>
    <row r="1349" spans="2:19" x14ac:dyDescent="0.2">
      <c r="B1349" s="73">
        <f t="shared" si="109"/>
        <v>645</v>
      </c>
      <c r="C1349" s="13"/>
      <c r="D1349" s="13"/>
      <c r="E1349" s="13"/>
      <c r="F1349" s="50" t="s">
        <v>82</v>
      </c>
      <c r="G1349" s="13">
        <v>610</v>
      </c>
      <c r="H1349" s="13" t="s">
        <v>137</v>
      </c>
      <c r="I1349" s="47">
        <v>24537</v>
      </c>
      <c r="J1349" s="47"/>
      <c r="K1349" s="47">
        <f t="shared" si="108"/>
        <v>24537</v>
      </c>
      <c r="M1349" s="47"/>
      <c r="N1349" s="47"/>
      <c r="O1349" s="47">
        <f t="shared" ref="O1349:O1412" si="110">M1349+N1349</f>
        <v>0</v>
      </c>
      <c r="Q1349" s="47">
        <f t="shared" si="107"/>
        <v>24537</v>
      </c>
      <c r="R1349" s="47">
        <f t="shared" si="107"/>
        <v>0</v>
      </c>
      <c r="S1349" s="47">
        <f t="shared" si="107"/>
        <v>24537</v>
      </c>
    </row>
    <row r="1350" spans="2:19" x14ac:dyDescent="0.2">
      <c r="B1350" s="73">
        <f t="shared" si="109"/>
        <v>646</v>
      </c>
      <c r="C1350" s="13"/>
      <c r="D1350" s="13"/>
      <c r="E1350" s="13"/>
      <c r="F1350" s="50" t="s">
        <v>82</v>
      </c>
      <c r="G1350" s="13">
        <v>620</v>
      </c>
      <c r="H1350" s="13" t="s">
        <v>132</v>
      </c>
      <c r="I1350" s="47">
        <v>8588</v>
      </c>
      <c r="J1350" s="47"/>
      <c r="K1350" s="47">
        <f t="shared" si="108"/>
        <v>8588</v>
      </c>
      <c r="M1350" s="47"/>
      <c r="N1350" s="47"/>
      <c r="O1350" s="47">
        <f t="shared" si="110"/>
        <v>0</v>
      </c>
      <c r="Q1350" s="47">
        <f t="shared" si="107"/>
        <v>8588</v>
      </c>
      <c r="R1350" s="47">
        <f t="shared" si="107"/>
        <v>0</v>
      </c>
      <c r="S1350" s="47">
        <f t="shared" si="107"/>
        <v>8588</v>
      </c>
    </row>
    <row r="1351" spans="2:19" x14ac:dyDescent="0.2">
      <c r="B1351" s="73">
        <f t="shared" si="109"/>
        <v>647</v>
      </c>
      <c r="C1351" s="13"/>
      <c r="D1351" s="13"/>
      <c r="E1351" s="13"/>
      <c r="F1351" s="50" t="s">
        <v>82</v>
      </c>
      <c r="G1351" s="13">
        <v>630</v>
      </c>
      <c r="H1351" s="13" t="s">
        <v>129</v>
      </c>
      <c r="I1351" s="47">
        <f>I1356+I1355+I1354+I1353+I1352</f>
        <v>5975</v>
      </c>
      <c r="J1351" s="47">
        <f>J1356+J1355+J1354+J1353+J1352</f>
        <v>0</v>
      </c>
      <c r="K1351" s="47">
        <f t="shared" si="108"/>
        <v>5975</v>
      </c>
      <c r="M1351" s="47">
        <f>M1356+M1355+M1354+M1353+M1352</f>
        <v>0</v>
      </c>
      <c r="N1351" s="47">
        <f>N1356+N1355+N1354+N1353+N1352</f>
        <v>0</v>
      </c>
      <c r="O1351" s="47">
        <f t="shared" si="110"/>
        <v>0</v>
      </c>
      <c r="Q1351" s="47">
        <f t="shared" si="107"/>
        <v>5975</v>
      </c>
      <c r="R1351" s="47">
        <f t="shared" si="107"/>
        <v>0</v>
      </c>
      <c r="S1351" s="47">
        <f t="shared" si="107"/>
        <v>5975</v>
      </c>
    </row>
    <row r="1352" spans="2:19" x14ac:dyDescent="0.2">
      <c r="B1352" s="73">
        <f t="shared" si="109"/>
        <v>648</v>
      </c>
      <c r="C1352" s="4"/>
      <c r="D1352" s="4"/>
      <c r="E1352" s="4"/>
      <c r="F1352" s="51" t="s">
        <v>82</v>
      </c>
      <c r="G1352" s="4">
        <v>631</v>
      </c>
      <c r="H1352" s="4" t="s">
        <v>135</v>
      </c>
      <c r="I1352" s="24">
        <v>20</v>
      </c>
      <c r="J1352" s="24"/>
      <c r="K1352" s="24">
        <f t="shared" si="108"/>
        <v>20</v>
      </c>
      <c r="M1352" s="24"/>
      <c r="N1352" s="24"/>
      <c r="O1352" s="24">
        <f t="shared" si="110"/>
        <v>0</v>
      </c>
      <c r="Q1352" s="24">
        <f t="shared" si="107"/>
        <v>20</v>
      </c>
      <c r="R1352" s="24">
        <f t="shared" si="107"/>
        <v>0</v>
      </c>
      <c r="S1352" s="24">
        <f t="shared" si="107"/>
        <v>20</v>
      </c>
    </row>
    <row r="1353" spans="2:19" x14ac:dyDescent="0.2">
      <c r="B1353" s="73">
        <f t="shared" si="109"/>
        <v>649</v>
      </c>
      <c r="C1353" s="4"/>
      <c r="D1353" s="4"/>
      <c r="E1353" s="4"/>
      <c r="F1353" s="51" t="s">
        <v>82</v>
      </c>
      <c r="G1353" s="4">
        <v>632</v>
      </c>
      <c r="H1353" s="4" t="s">
        <v>140</v>
      </c>
      <c r="I1353" s="24">
        <v>1860</v>
      </c>
      <c r="J1353" s="24"/>
      <c r="K1353" s="24">
        <f t="shared" si="108"/>
        <v>1860</v>
      </c>
      <c r="M1353" s="24"/>
      <c r="N1353" s="24"/>
      <c r="O1353" s="24">
        <f t="shared" si="110"/>
        <v>0</v>
      </c>
      <c r="Q1353" s="24">
        <f t="shared" si="107"/>
        <v>1860</v>
      </c>
      <c r="R1353" s="24">
        <f t="shared" si="107"/>
        <v>0</v>
      </c>
      <c r="S1353" s="24">
        <f t="shared" si="107"/>
        <v>1860</v>
      </c>
    </row>
    <row r="1354" spans="2:19" x14ac:dyDescent="0.2">
      <c r="B1354" s="73">
        <f t="shared" si="109"/>
        <v>650</v>
      </c>
      <c r="C1354" s="4"/>
      <c r="D1354" s="4"/>
      <c r="E1354" s="4"/>
      <c r="F1354" s="51" t="s">
        <v>82</v>
      </c>
      <c r="G1354" s="4">
        <v>633</v>
      </c>
      <c r="H1354" s="4" t="s">
        <v>133</v>
      </c>
      <c r="I1354" s="24">
        <v>1561</v>
      </c>
      <c r="J1354" s="24"/>
      <c r="K1354" s="24">
        <f t="shared" si="108"/>
        <v>1561</v>
      </c>
      <c r="M1354" s="24"/>
      <c r="N1354" s="24"/>
      <c r="O1354" s="24">
        <f t="shared" si="110"/>
        <v>0</v>
      </c>
      <c r="Q1354" s="24">
        <f t="shared" si="107"/>
        <v>1561</v>
      </c>
      <c r="R1354" s="24">
        <f t="shared" si="107"/>
        <v>0</v>
      </c>
      <c r="S1354" s="24">
        <f t="shared" si="107"/>
        <v>1561</v>
      </c>
    </row>
    <row r="1355" spans="2:19" x14ac:dyDescent="0.2">
      <c r="B1355" s="73">
        <f t="shared" si="109"/>
        <v>651</v>
      </c>
      <c r="C1355" s="4"/>
      <c r="D1355" s="4"/>
      <c r="E1355" s="4"/>
      <c r="F1355" s="51" t="s">
        <v>82</v>
      </c>
      <c r="G1355" s="4">
        <v>635</v>
      </c>
      <c r="H1355" s="4" t="s">
        <v>139</v>
      </c>
      <c r="I1355" s="24">
        <v>347</v>
      </c>
      <c r="J1355" s="24"/>
      <c r="K1355" s="24">
        <f t="shared" si="108"/>
        <v>347</v>
      </c>
      <c r="M1355" s="24"/>
      <c r="N1355" s="24"/>
      <c r="O1355" s="24">
        <f t="shared" si="110"/>
        <v>0</v>
      </c>
      <c r="Q1355" s="24">
        <f t="shared" si="107"/>
        <v>347</v>
      </c>
      <c r="R1355" s="24">
        <f t="shared" si="107"/>
        <v>0</v>
      </c>
      <c r="S1355" s="24">
        <f t="shared" si="107"/>
        <v>347</v>
      </c>
    </row>
    <row r="1356" spans="2:19" x14ac:dyDescent="0.2">
      <c r="B1356" s="73">
        <f t="shared" si="109"/>
        <v>652</v>
      </c>
      <c r="C1356" s="4"/>
      <c r="D1356" s="4"/>
      <c r="E1356" s="4"/>
      <c r="F1356" s="51" t="s">
        <v>82</v>
      </c>
      <c r="G1356" s="4">
        <v>637</v>
      </c>
      <c r="H1356" s="4" t="s">
        <v>130</v>
      </c>
      <c r="I1356" s="24">
        <v>2187</v>
      </c>
      <c r="J1356" s="24"/>
      <c r="K1356" s="24">
        <f t="shared" si="108"/>
        <v>2187</v>
      </c>
      <c r="M1356" s="24"/>
      <c r="N1356" s="24"/>
      <c r="O1356" s="24">
        <f t="shared" si="110"/>
        <v>0</v>
      </c>
      <c r="Q1356" s="24">
        <f t="shared" si="107"/>
        <v>2187</v>
      </c>
      <c r="R1356" s="24">
        <f t="shared" si="107"/>
        <v>0</v>
      </c>
      <c r="S1356" s="24">
        <f t="shared" si="107"/>
        <v>2187</v>
      </c>
    </row>
    <row r="1357" spans="2:19" x14ac:dyDescent="0.2">
      <c r="B1357" s="73">
        <f t="shared" si="109"/>
        <v>653</v>
      </c>
      <c r="C1357" s="13"/>
      <c r="D1357" s="13"/>
      <c r="E1357" s="13"/>
      <c r="F1357" s="50" t="s">
        <v>82</v>
      </c>
      <c r="G1357" s="13">
        <v>640</v>
      </c>
      <c r="H1357" s="13" t="s">
        <v>136</v>
      </c>
      <c r="I1357" s="47">
        <v>107</v>
      </c>
      <c r="J1357" s="47"/>
      <c r="K1357" s="47">
        <f t="shared" si="108"/>
        <v>107</v>
      </c>
      <c r="M1357" s="47"/>
      <c r="N1357" s="47"/>
      <c r="O1357" s="47">
        <f t="shared" si="110"/>
        <v>0</v>
      </c>
      <c r="Q1357" s="47">
        <f t="shared" si="107"/>
        <v>107</v>
      </c>
      <c r="R1357" s="47">
        <f t="shared" si="107"/>
        <v>0</v>
      </c>
      <c r="S1357" s="47">
        <f t="shared" si="107"/>
        <v>107</v>
      </c>
    </row>
    <row r="1358" spans="2:19" x14ac:dyDescent="0.2">
      <c r="B1358" s="73">
        <f t="shared" si="109"/>
        <v>654</v>
      </c>
      <c r="C1358" s="13"/>
      <c r="D1358" s="13"/>
      <c r="E1358" s="13"/>
      <c r="F1358" s="50" t="s">
        <v>273</v>
      </c>
      <c r="G1358" s="13">
        <v>610</v>
      </c>
      <c r="H1358" s="13" t="s">
        <v>137</v>
      </c>
      <c r="I1358" s="47">
        <f>36806+5163</f>
        <v>41969</v>
      </c>
      <c r="J1358" s="47"/>
      <c r="K1358" s="47">
        <f t="shared" si="108"/>
        <v>41969</v>
      </c>
      <c r="M1358" s="47"/>
      <c r="N1358" s="47"/>
      <c r="O1358" s="47">
        <f t="shared" si="110"/>
        <v>0</v>
      </c>
      <c r="Q1358" s="47">
        <f t="shared" si="107"/>
        <v>41969</v>
      </c>
      <c r="R1358" s="47">
        <f t="shared" si="107"/>
        <v>0</v>
      </c>
      <c r="S1358" s="47">
        <f t="shared" si="107"/>
        <v>41969</v>
      </c>
    </row>
    <row r="1359" spans="2:19" x14ac:dyDescent="0.2">
      <c r="B1359" s="73">
        <f t="shared" si="109"/>
        <v>655</v>
      </c>
      <c r="C1359" s="13"/>
      <c r="D1359" s="13"/>
      <c r="E1359" s="13"/>
      <c r="F1359" s="50" t="s">
        <v>273</v>
      </c>
      <c r="G1359" s="13">
        <v>620</v>
      </c>
      <c r="H1359" s="13" t="s">
        <v>132</v>
      </c>
      <c r="I1359" s="47">
        <f>12882+1808</f>
        <v>14690</v>
      </c>
      <c r="J1359" s="47"/>
      <c r="K1359" s="47">
        <f t="shared" si="108"/>
        <v>14690</v>
      </c>
      <c r="M1359" s="47"/>
      <c r="N1359" s="47"/>
      <c r="O1359" s="47">
        <f t="shared" si="110"/>
        <v>0</v>
      </c>
      <c r="Q1359" s="47">
        <f t="shared" si="107"/>
        <v>14690</v>
      </c>
      <c r="R1359" s="47">
        <f t="shared" si="107"/>
        <v>0</v>
      </c>
      <c r="S1359" s="47">
        <f t="shared" si="107"/>
        <v>14690</v>
      </c>
    </row>
    <row r="1360" spans="2:19" x14ac:dyDescent="0.2">
      <c r="B1360" s="73">
        <f t="shared" si="109"/>
        <v>656</v>
      </c>
      <c r="C1360" s="13"/>
      <c r="D1360" s="13"/>
      <c r="E1360" s="13"/>
      <c r="F1360" s="50" t="s">
        <v>273</v>
      </c>
      <c r="G1360" s="13">
        <v>630</v>
      </c>
      <c r="H1360" s="13" t="s">
        <v>129</v>
      </c>
      <c r="I1360" s="47">
        <f>I1365+I1364+I1363+I1362+I1361</f>
        <v>8963</v>
      </c>
      <c r="J1360" s="47">
        <f>J1365+J1364+J1363+J1362+J1361</f>
        <v>0</v>
      </c>
      <c r="K1360" s="47">
        <f t="shared" si="108"/>
        <v>8963</v>
      </c>
      <c r="M1360" s="47">
        <f>M1365+M1364+M1363+M1362+M1361</f>
        <v>0</v>
      </c>
      <c r="N1360" s="47">
        <f>N1365+N1364+N1363+N1362+N1361</f>
        <v>0</v>
      </c>
      <c r="O1360" s="47">
        <f t="shared" si="110"/>
        <v>0</v>
      </c>
      <c r="Q1360" s="47">
        <f t="shared" si="107"/>
        <v>8963</v>
      </c>
      <c r="R1360" s="47">
        <f t="shared" si="107"/>
        <v>0</v>
      </c>
      <c r="S1360" s="47">
        <f t="shared" si="107"/>
        <v>8963</v>
      </c>
    </row>
    <row r="1361" spans="2:19" x14ac:dyDescent="0.2">
      <c r="B1361" s="73">
        <f t="shared" si="109"/>
        <v>657</v>
      </c>
      <c r="C1361" s="4"/>
      <c r="D1361" s="4"/>
      <c r="E1361" s="4"/>
      <c r="F1361" s="51" t="s">
        <v>273</v>
      </c>
      <c r="G1361" s="4">
        <v>631</v>
      </c>
      <c r="H1361" s="4" t="s">
        <v>135</v>
      </c>
      <c r="I1361" s="24">
        <v>31</v>
      </c>
      <c r="J1361" s="24"/>
      <c r="K1361" s="24">
        <f t="shared" si="108"/>
        <v>31</v>
      </c>
      <c r="M1361" s="24"/>
      <c r="N1361" s="24"/>
      <c r="O1361" s="24">
        <f t="shared" si="110"/>
        <v>0</v>
      </c>
      <c r="Q1361" s="24">
        <f t="shared" si="107"/>
        <v>31</v>
      </c>
      <c r="R1361" s="24">
        <f t="shared" si="107"/>
        <v>0</v>
      </c>
      <c r="S1361" s="24">
        <f t="shared" si="107"/>
        <v>31</v>
      </c>
    </row>
    <row r="1362" spans="2:19" x14ac:dyDescent="0.2">
      <c r="B1362" s="73">
        <f t="shared" si="109"/>
        <v>658</v>
      </c>
      <c r="C1362" s="4"/>
      <c r="D1362" s="4"/>
      <c r="E1362" s="4"/>
      <c r="F1362" s="51" t="s">
        <v>273</v>
      </c>
      <c r="G1362" s="4">
        <v>632</v>
      </c>
      <c r="H1362" s="4" t="s">
        <v>140</v>
      </c>
      <c r="I1362" s="24">
        <v>2791</v>
      </c>
      <c r="J1362" s="24"/>
      <c r="K1362" s="24">
        <f t="shared" si="108"/>
        <v>2791</v>
      </c>
      <c r="M1362" s="24"/>
      <c r="N1362" s="24"/>
      <c r="O1362" s="24">
        <f t="shared" si="110"/>
        <v>0</v>
      </c>
      <c r="Q1362" s="24">
        <f t="shared" si="107"/>
        <v>2791</v>
      </c>
      <c r="R1362" s="24">
        <f t="shared" si="107"/>
        <v>0</v>
      </c>
      <c r="S1362" s="24">
        <f t="shared" si="107"/>
        <v>2791</v>
      </c>
    </row>
    <row r="1363" spans="2:19" x14ac:dyDescent="0.2">
      <c r="B1363" s="73">
        <f t="shared" si="109"/>
        <v>659</v>
      </c>
      <c r="C1363" s="4"/>
      <c r="D1363" s="4"/>
      <c r="E1363" s="4"/>
      <c r="F1363" s="51" t="s">
        <v>273</v>
      </c>
      <c r="G1363" s="4">
        <v>633</v>
      </c>
      <c r="H1363" s="4" t="s">
        <v>133</v>
      </c>
      <c r="I1363" s="24">
        <v>2341</v>
      </c>
      <c r="J1363" s="24"/>
      <c r="K1363" s="24">
        <f t="shared" si="108"/>
        <v>2341</v>
      </c>
      <c r="M1363" s="24"/>
      <c r="N1363" s="24"/>
      <c r="O1363" s="24">
        <f t="shared" si="110"/>
        <v>0</v>
      </c>
      <c r="Q1363" s="24">
        <f t="shared" si="107"/>
        <v>2341</v>
      </c>
      <c r="R1363" s="24">
        <f t="shared" si="107"/>
        <v>0</v>
      </c>
      <c r="S1363" s="24">
        <f t="shared" si="107"/>
        <v>2341</v>
      </c>
    </row>
    <row r="1364" spans="2:19" x14ac:dyDescent="0.2">
      <c r="B1364" s="73">
        <f t="shared" si="109"/>
        <v>660</v>
      </c>
      <c r="C1364" s="4"/>
      <c r="D1364" s="4"/>
      <c r="E1364" s="4"/>
      <c r="F1364" s="51" t="s">
        <v>273</v>
      </c>
      <c r="G1364" s="4">
        <v>635</v>
      </c>
      <c r="H1364" s="4" t="s">
        <v>139</v>
      </c>
      <c r="I1364" s="24">
        <v>520</v>
      </c>
      <c r="J1364" s="24"/>
      <c r="K1364" s="24">
        <f t="shared" si="108"/>
        <v>520</v>
      </c>
      <c r="M1364" s="24"/>
      <c r="N1364" s="24"/>
      <c r="O1364" s="24">
        <f t="shared" si="110"/>
        <v>0</v>
      </c>
      <c r="Q1364" s="24">
        <f t="shared" si="107"/>
        <v>520</v>
      </c>
      <c r="R1364" s="24">
        <f t="shared" si="107"/>
        <v>0</v>
      </c>
      <c r="S1364" s="24">
        <f t="shared" si="107"/>
        <v>520</v>
      </c>
    </row>
    <row r="1365" spans="2:19" x14ac:dyDescent="0.2">
      <c r="B1365" s="73">
        <f t="shared" si="109"/>
        <v>661</v>
      </c>
      <c r="C1365" s="4"/>
      <c r="D1365" s="4"/>
      <c r="E1365" s="4"/>
      <c r="F1365" s="51" t="s">
        <v>273</v>
      </c>
      <c r="G1365" s="4">
        <v>637</v>
      </c>
      <c r="H1365" s="4" t="s">
        <v>130</v>
      </c>
      <c r="I1365" s="24">
        <v>3280</v>
      </c>
      <c r="J1365" s="24"/>
      <c r="K1365" s="24">
        <f t="shared" si="108"/>
        <v>3280</v>
      </c>
      <c r="M1365" s="24"/>
      <c r="N1365" s="24"/>
      <c r="O1365" s="24">
        <f t="shared" si="110"/>
        <v>0</v>
      </c>
      <c r="Q1365" s="24">
        <f t="shared" si="107"/>
        <v>3280</v>
      </c>
      <c r="R1365" s="24">
        <f t="shared" si="107"/>
        <v>0</v>
      </c>
      <c r="S1365" s="24">
        <f t="shared" si="107"/>
        <v>3280</v>
      </c>
    </row>
    <row r="1366" spans="2:19" x14ac:dyDescent="0.2">
      <c r="B1366" s="73">
        <f t="shared" si="109"/>
        <v>662</v>
      </c>
      <c r="C1366" s="13"/>
      <c r="D1366" s="13"/>
      <c r="E1366" s="13"/>
      <c r="F1366" s="50" t="s">
        <v>273</v>
      </c>
      <c r="G1366" s="13">
        <v>640</v>
      </c>
      <c r="H1366" s="13" t="s">
        <v>136</v>
      </c>
      <c r="I1366" s="47">
        <v>161</v>
      </c>
      <c r="J1366" s="47"/>
      <c r="K1366" s="47">
        <f t="shared" si="108"/>
        <v>161</v>
      </c>
      <c r="M1366" s="47"/>
      <c r="N1366" s="47"/>
      <c r="O1366" s="47">
        <f t="shared" si="110"/>
        <v>0</v>
      </c>
      <c r="Q1366" s="47">
        <f t="shared" si="107"/>
        <v>161</v>
      </c>
      <c r="R1366" s="47">
        <f t="shared" si="107"/>
        <v>0</v>
      </c>
      <c r="S1366" s="47">
        <f t="shared" si="107"/>
        <v>161</v>
      </c>
    </row>
    <row r="1367" spans="2:19" ht="15" x14ac:dyDescent="0.25">
      <c r="B1367" s="73">
        <f t="shared" si="109"/>
        <v>663</v>
      </c>
      <c r="C1367" s="16"/>
      <c r="D1367" s="16"/>
      <c r="E1367" s="16">
        <v>12</v>
      </c>
      <c r="F1367" s="48"/>
      <c r="G1367" s="16"/>
      <c r="H1367" s="16" t="s">
        <v>274</v>
      </c>
      <c r="I1367" s="45">
        <f>I1368+I1369+I1370+I1376+I1377+I1378+I1379+I1385+I1386</f>
        <v>88146</v>
      </c>
      <c r="J1367" s="45">
        <f>J1368+J1369+J1370+J1376+J1377+J1378+J1379+J1385+J1386</f>
        <v>0</v>
      </c>
      <c r="K1367" s="45">
        <f t="shared" si="108"/>
        <v>88146</v>
      </c>
      <c r="M1367" s="45">
        <f>M1368+M1369+M1370+M1376+M1377+M1378+M1379+M1385+M1386</f>
        <v>40000</v>
      </c>
      <c r="N1367" s="45">
        <f>N1368+N1369+N1370+N1376+N1377+N1378+N1379+N1385+N1386</f>
        <v>0</v>
      </c>
      <c r="O1367" s="45">
        <f t="shared" si="110"/>
        <v>40000</v>
      </c>
      <c r="Q1367" s="45">
        <f t="shared" si="107"/>
        <v>128146</v>
      </c>
      <c r="R1367" s="45">
        <f t="shared" si="107"/>
        <v>0</v>
      </c>
      <c r="S1367" s="45">
        <f t="shared" si="107"/>
        <v>128146</v>
      </c>
    </row>
    <row r="1368" spans="2:19" x14ac:dyDescent="0.2">
      <c r="B1368" s="73">
        <f t="shared" si="109"/>
        <v>664</v>
      </c>
      <c r="C1368" s="13"/>
      <c r="D1368" s="13"/>
      <c r="E1368" s="13"/>
      <c r="F1368" s="50" t="s">
        <v>82</v>
      </c>
      <c r="G1368" s="13">
        <v>610</v>
      </c>
      <c r="H1368" s="13" t="s">
        <v>137</v>
      </c>
      <c r="I1368" s="47">
        <v>23606</v>
      </c>
      <c r="J1368" s="47"/>
      <c r="K1368" s="47">
        <f t="shared" si="108"/>
        <v>23606</v>
      </c>
      <c r="M1368" s="47"/>
      <c r="N1368" s="47"/>
      <c r="O1368" s="47">
        <f t="shared" si="110"/>
        <v>0</v>
      </c>
      <c r="Q1368" s="47">
        <f t="shared" si="107"/>
        <v>23606</v>
      </c>
      <c r="R1368" s="47">
        <f t="shared" si="107"/>
        <v>0</v>
      </c>
      <c r="S1368" s="47">
        <f t="shared" si="107"/>
        <v>23606</v>
      </c>
    </row>
    <row r="1369" spans="2:19" x14ac:dyDescent="0.2">
      <c r="B1369" s="73">
        <f t="shared" si="109"/>
        <v>665</v>
      </c>
      <c r="C1369" s="13"/>
      <c r="D1369" s="13"/>
      <c r="E1369" s="13"/>
      <c r="F1369" s="50" t="s">
        <v>82</v>
      </c>
      <c r="G1369" s="13">
        <v>620</v>
      </c>
      <c r="H1369" s="13" t="s">
        <v>132</v>
      </c>
      <c r="I1369" s="47">
        <v>8900</v>
      </c>
      <c r="J1369" s="47"/>
      <c r="K1369" s="47">
        <f t="shared" si="108"/>
        <v>8900</v>
      </c>
      <c r="M1369" s="47"/>
      <c r="N1369" s="47"/>
      <c r="O1369" s="47">
        <f t="shared" si="110"/>
        <v>0</v>
      </c>
      <c r="Q1369" s="47">
        <f t="shared" si="107"/>
        <v>8900</v>
      </c>
      <c r="R1369" s="47">
        <f t="shared" si="107"/>
        <v>0</v>
      </c>
      <c r="S1369" s="47">
        <f t="shared" si="107"/>
        <v>8900</v>
      </c>
    </row>
    <row r="1370" spans="2:19" x14ac:dyDescent="0.2">
      <c r="B1370" s="73">
        <f t="shared" si="109"/>
        <v>666</v>
      </c>
      <c r="C1370" s="13"/>
      <c r="D1370" s="13"/>
      <c r="E1370" s="13"/>
      <c r="F1370" s="50" t="s">
        <v>82</v>
      </c>
      <c r="G1370" s="13">
        <v>630</v>
      </c>
      <c r="H1370" s="13" t="s">
        <v>129</v>
      </c>
      <c r="I1370" s="47">
        <f>I1375+I1374+I1373+I1372+I1371</f>
        <v>6932</v>
      </c>
      <c r="J1370" s="47">
        <f>J1375+J1374+J1373+J1372+J1371</f>
        <v>0</v>
      </c>
      <c r="K1370" s="47">
        <f t="shared" si="108"/>
        <v>6932</v>
      </c>
      <c r="M1370" s="47">
        <f>M1375+M1374+M1373+M1372+M1371</f>
        <v>0</v>
      </c>
      <c r="N1370" s="47">
        <f>N1375+N1374+N1373+N1372+N1371</f>
        <v>0</v>
      </c>
      <c r="O1370" s="47">
        <f t="shared" si="110"/>
        <v>0</v>
      </c>
      <c r="Q1370" s="47">
        <f t="shared" si="107"/>
        <v>6932</v>
      </c>
      <c r="R1370" s="47">
        <f t="shared" si="107"/>
        <v>0</v>
      </c>
      <c r="S1370" s="47">
        <f t="shared" si="107"/>
        <v>6932</v>
      </c>
    </row>
    <row r="1371" spans="2:19" x14ac:dyDescent="0.2">
      <c r="B1371" s="73">
        <f t="shared" si="109"/>
        <v>667</v>
      </c>
      <c r="C1371" s="4"/>
      <c r="D1371" s="4"/>
      <c r="E1371" s="4"/>
      <c r="F1371" s="51" t="s">
        <v>82</v>
      </c>
      <c r="G1371" s="4">
        <v>631</v>
      </c>
      <c r="H1371" s="4" t="s">
        <v>135</v>
      </c>
      <c r="I1371" s="24">
        <v>21</v>
      </c>
      <c r="J1371" s="24"/>
      <c r="K1371" s="24">
        <f t="shared" si="108"/>
        <v>21</v>
      </c>
      <c r="M1371" s="24"/>
      <c r="N1371" s="24"/>
      <c r="O1371" s="24">
        <f t="shared" si="110"/>
        <v>0</v>
      </c>
      <c r="Q1371" s="24">
        <f t="shared" si="107"/>
        <v>21</v>
      </c>
      <c r="R1371" s="24">
        <f t="shared" si="107"/>
        <v>0</v>
      </c>
      <c r="S1371" s="24">
        <f t="shared" si="107"/>
        <v>21</v>
      </c>
    </row>
    <row r="1372" spans="2:19" x14ac:dyDescent="0.2">
      <c r="B1372" s="73">
        <f t="shared" si="109"/>
        <v>668</v>
      </c>
      <c r="C1372" s="4"/>
      <c r="D1372" s="4"/>
      <c r="E1372" s="4"/>
      <c r="F1372" s="51" t="s">
        <v>82</v>
      </c>
      <c r="G1372" s="4">
        <v>632</v>
      </c>
      <c r="H1372" s="4" t="s">
        <v>140</v>
      </c>
      <c r="I1372" s="24">
        <v>3259</v>
      </c>
      <c r="J1372" s="24"/>
      <c r="K1372" s="24">
        <f t="shared" si="108"/>
        <v>3259</v>
      </c>
      <c r="M1372" s="24"/>
      <c r="N1372" s="24"/>
      <c r="O1372" s="24">
        <f t="shared" si="110"/>
        <v>0</v>
      </c>
      <c r="Q1372" s="24">
        <f t="shared" si="107"/>
        <v>3259</v>
      </c>
      <c r="R1372" s="24">
        <f t="shared" si="107"/>
        <v>0</v>
      </c>
      <c r="S1372" s="24">
        <f t="shared" si="107"/>
        <v>3259</v>
      </c>
    </row>
    <row r="1373" spans="2:19" x14ac:dyDescent="0.2">
      <c r="B1373" s="73">
        <f t="shared" si="109"/>
        <v>669</v>
      </c>
      <c r="C1373" s="4"/>
      <c r="D1373" s="4"/>
      <c r="E1373" s="4"/>
      <c r="F1373" s="51" t="s">
        <v>82</v>
      </c>
      <c r="G1373" s="4">
        <v>633</v>
      </c>
      <c r="H1373" s="4" t="s">
        <v>133</v>
      </c>
      <c r="I1373" s="24">
        <v>1240</v>
      </c>
      <c r="J1373" s="24"/>
      <c r="K1373" s="24">
        <f t="shared" si="108"/>
        <v>1240</v>
      </c>
      <c r="M1373" s="24"/>
      <c r="N1373" s="24"/>
      <c r="O1373" s="24">
        <f t="shared" si="110"/>
        <v>0</v>
      </c>
      <c r="Q1373" s="24">
        <f t="shared" si="107"/>
        <v>1240</v>
      </c>
      <c r="R1373" s="24">
        <f t="shared" si="107"/>
        <v>0</v>
      </c>
      <c r="S1373" s="24">
        <f t="shared" si="107"/>
        <v>1240</v>
      </c>
    </row>
    <row r="1374" spans="2:19" x14ac:dyDescent="0.2">
      <c r="B1374" s="73">
        <f t="shared" si="109"/>
        <v>670</v>
      </c>
      <c r="C1374" s="4"/>
      <c r="D1374" s="4"/>
      <c r="E1374" s="4"/>
      <c r="F1374" s="51" t="s">
        <v>82</v>
      </c>
      <c r="G1374" s="4">
        <v>635</v>
      </c>
      <c r="H1374" s="4" t="s">
        <v>139</v>
      </c>
      <c r="I1374" s="24">
        <v>1560</v>
      </c>
      <c r="J1374" s="24"/>
      <c r="K1374" s="24">
        <f t="shared" si="108"/>
        <v>1560</v>
      </c>
      <c r="M1374" s="24"/>
      <c r="N1374" s="24"/>
      <c r="O1374" s="24">
        <f t="shared" si="110"/>
        <v>0</v>
      </c>
      <c r="Q1374" s="24">
        <f t="shared" si="107"/>
        <v>1560</v>
      </c>
      <c r="R1374" s="24">
        <f t="shared" si="107"/>
        <v>0</v>
      </c>
      <c r="S1374" s="24">
        <f t="shared" si="107"/>
        <v>1560</v>
      </c>
    </row>
    <row r="1375" spans="2:19" x14ac:dyDescent="0.2">
      <c r="B1375" s="73">
        <f t="shared" si="109"/>
        <v>671</v>
      </c>
      <c r="C1375" s="4"/>
      <c r="D1375" s="4"/>
      <c r="E1375" s="4"/>
      <c r="F1375" s="51" t="s">
        <v>82</v>
      </c>
      <c r="G1375" s="4">
        <v>637</v>
      </c>
      <c r="H1375" s="4" t="s">
        <v>130</v>
      </c>
      <c r="I1375" s="24">
        <v>852</v>
      </c>
      <c r="J1375" s="24"/>
      <c r="K1375" s="24">
        <f t="shared" si="108"/>
        <v>852</v>
      </c>
      <c r="M1375" s="24"/>
      <c r="N1375" s="24"/>
      <c r="O1375" s="24">
        <f t="shared" si="110"/>
        <v>0</v>
      </c>
      <c r="Q1375" s="24">
        <f t="shared" si="107"/>
        <v>852</v>
      </c>
      <c r="R1375" s="24">
        <f t="shared" si="107"/>
        <v>0</v>
      </c>
      <c r="S1375" s="24">
        <f t="shared" si="107"/>
        <v>852</v>
      </c>
    </row>
    <row r="1376" spans="2:19" x14ac:dyDescent="0.2">
      <c r="B1376" s="73">
        <f t="shared" si="109"/>
        <v>672</v>
      </c>
      <c r="C1376" s="13"/>
      <c r="D1376" s="13"/>
      <c r="E1376" s="13"/>
      <c r="F1376" s="50" t="s">
        <v>82</v>
      </c>
      <c r="G1376" s="13">
        <v>640</v>
      </c>
      <c r="H1376" s="13" t="s">
        <v>136</v>
      </c>
      <c r="I1376" s="47">
        <v>118</v>
      </c>
      <c r="J1376" s="47"/>
      <c r="K1376" s="47">
        <f t="shared" si="108"/>
        <v>118</v>
      </c>
      <c r="M1376" s="47"/>
      <c r="N1376" s="47"/>
      <c r="O1376" s="47">
        <f t="shared" si="110"/>
        <v>0</v>
      </c>
      <c r="Q1376" s="47">
        <f t="shared" si="107"/>
        <v>118</v>
      </c>
      <c r="R1376" s="47">
        <f t="shared" si="107"/>
        <v>0</v>
      </c>
      <c r="S1376" s="47">
        <f t="shared" si="107"/>
        <v>118</v>
      </c>
    </row>
    <row r="1377" spans="2:19" x14ac:dyDescent="0.2">
      <c r="B1377" s="73">
        <f t="shared" si="109"/>
        <v>673</v>
      </c>
      <c r="C1377" s="13"/>
      <c r="D1377" s="13"/>
      <c r="E1377" s="13"/>
      <c r="F1377" s="50" t="s">
        <v>273</v>
      </c>
      <c r="G1377" s="13">
        <v>610</v>
      </c>
      <c r="H1377" s="13" t="s">
        <v>137</v>
      </c>
      <c r="I1377" s="47">
        <v>28925</v>
      </c>
      <c r="J1377" s="47"/>
      <c r="K1377" s="47">
        <f t="shared" si="108"/>
        <v>28925</v>
      </c>
      <c r="M1377" s="47"/>
      <c r="N1377" s="47"/>
      <c r="O1377" s="47">
        <f t="shared" si="110"/>
        <v>0</v>
      </c>
      <c r="Q1377" s="47">
        <f t="shared" si="107"/>
        <v>28925</v>
      </c>
      <c r="R1377" s="47">
        <f t="shared" si="107"/>
        <v>0</v>
      </c>
      <c r="S1377" s="47">
        <f t="shared" si="107"/>
        <v>28925</v>
      </c>
    </row>
    <row r="1378" spans="2:19" x14ac:dyDescent="0.2">
      <c r="B1378" s="73">
        <f t="shared" si="109"/>
        <v>674</v>
      </c>
      <c r="C1378" s="13"/>
      <c r="D1378" s="13"/>
      <c r="E1378" s="13"/>
      <c r="F1378" s="50" t="s">
        <v>273</v>
      </c>
      <c r="G1378" s="13">
        <v>620</v>
      </c>
      <c r="H1378" s="13" t="s">
        <v>132</v>
      </c>
      <c r="I1378" s="47">
        <v>10876</v>
      </c>
      <c r="J1378" s="47"/>
      <c r="K1378" s="47">
        <f t="shared" si="108"/>
        <v>10876</v>
      </c>
      <c r="M1378" s="47"/>
      <c r="N1378" s="47"/>
      <c r="O1378" s="47">
        <f t="shared" si="110"/>
        <v>0</v>
      </c>
      <c r="Q1378" s="47">
        <f t="shared" si="107"/>
        <v>10876</v>
      </c>
      <c r="R1378" s="47">
        <f t="shared" si="107"/>
        <v>0</v>
      </c>
      <c r="S1378" s="47">
        <f t="shared" si="107"/>
        <v>10876</v>
      </c>
    </row>
    <row r="1379" spans="2:19" x14ac:dyDescent="0.2">
      <c r="B1379" s="73">
        <f t="shared" si="109"/>
        <v>675</v>
      </c>
      <c r="C1379" s="13"/>
      <c r="D1379" s="13"/>
      <c r="E1379" s="13"/>
      <c r="F1379" s="50" t="s">
        <v>273</v>
      </c>
      <c r="G1379" s="13">
        <v>630</v>
      </c>
      <c r="H1379" s="13" t="s">
        <v>129</v>
      </c>
      <c r="I1379" s="47">
        <f>I1384+I1383+I1382+I1381+I1380</f>
        <v>8639</v>
      </c>
      <c r="J1379" s="47">
        <f>J1384+J1383+J1382+J1381+J1380</f>
        <v>0</v>
      </c>
      <c r="K1379" s="47">
        <f t="shared" si="108"/>
        <v>8639</v>
      </c>
      <c r="M1379" s="47">
        <f>M1384+M1383+M1382+M1381+M1380</f>
        <v>0</v>
      </c>
      <c r="N1379" s="47">
        <f>N1384+N1383+N1382+N1381+N1380</f>
        <v>0</v>
      </c>
      <c r="O1379" s="47">
        <f t="shared" si="110"/>
        <v>0</v>
      </c>
      <c r="Q1379" s="47">
        <f t="shared" si="107"/>
        <v>8639</v>
      </c>
      <c r="R1379" s="47">
        <f t="shared" si="107"/>
        <v>0</v>
      </c>
      <c r="S1379" s="47">
        <f t="shared" si="107"/>
        <v>8639</v>
      </c>
    </row>
    <row r="1380" spans="2:19" x14ac:dyDescent="0.2">
      <c r="B1380" s="73">
        <f t="shared" si="109"/>
        <v>676</v>
      </c>
      <c r="C1380" s="4"/>
      <c r="D1380" s="4"/>
      <c r="E1380" s="4"/>
      <c r="F1380" s="51" t="s">
        <v>273</v>
      </c>
      <c r="G1380" s="4">
        <v>631</v>
      </c>
      <c r="H1380" s="4" t="s">
        <v>135</v>
      </c>
      <c r="I1380" s="24">
        <v>31</v>
      </c>
      <c r="J1380" s="24"/>
      <c r="K1380" s="24">
        <f t="shared" si="108"/>
        <v>31</v>
      </c>
      <c r="M1380" s="24"/>
      <c r="N1380" s="24"/>
      <c r="O1380" s="24">
        <f t="shared" si="110"/>
        <v>0</v>
      </c>
      <c r="Q1380" s="24">
        <f t="shared" si="107"/>
        <v>31</v>
      </c>
      <c r="R1380" s="24">
        <f t="shared" si="107"/>
        <v>0</v>
      </c>
      <c r="S1380" s="24">
        <f t="shared" si="107"/>
        <v>31</v>
      </c>
    </row>
    <row r="1381" spans="2:19" x14ac:dyDescent="0.2">
      <c r="B1381" s="73">
        <f t="shared" si="109"/>
        <v>677</v>
      </c>
      <c r="C1381" s="4"/>
      <c r="D1381" s="4"/>
      <c r="E1381" s="4"/>
      <c r="F1381" s="51" t="s">
        <v>273</v>
      </c>
      <c r="G1381" s="4">
        <v>632</v>
      </c>
      <c r="H1381" s="4" t="s">
        <v>140</v>
      </c>
      <c r="I1381" s="24">
        <v>4147</v>
      </c>
      <c r="J1381" s="24"/>
      <c r="K1381" s="24">
        <f t="shared" si="108"/>
        <v>4147</v>
      </c>
      <c r="M1381" s="24"/>
      <c r="N1381" s="24"/>
      <c r="O1381" s="24">
        <f t="shared" si="110"/>
        <v>0</v>
      </c>
      <c r="Q1381" s="24">
        <f t="shared" si="107"/>
        <v>4147</v>
      </c>
      <c r="R1381" s="24">
        <f t="shared" si="107"/>
        <v>0</v>
      </c>
      <c r="S1381" s="24">
        <f t="shared" si="107"/>
        <v>4147</v>
      </c>
    </row>
    <row r="1382" spans="2:19" x14ac:dyDescent="0.2">
      <c r="B1382" s="73">
        <f t="shared" si="109"/>
        <v>678</v>
      </c>
      <c r="C1382" s="4"/>
      <c r="D1382" s="4"/>
      <c r="E1382" s="4"/>
      <c r="F1382" s="51" t="s">
        <v>273</v>
      </c>
      <c r="G1382" s="4">
        <v>633</v>
      </c>
      <c r="H1382" s="4" t="s">
        <v>133</v>
      </c>
      <c r="I1382" s="24">
        <v>1515</v>
      </c>
      <c r="J1382" s="24"/>
      <c r="K1382" s="24">
        <f t="shared" si="108"/>
        <v>1515</v>
      </c>
      <c r="M1382" s="24"/>
      <c r="N1382" s="24"/>
      <c r="O1382" s="24">
        <f t="shared" si="110"/>
        <v>0</v>
      </c>
      <c r="Q1382" s="24">
        <f t="shared" ref="Q1382:S1387" si="111">M1382+I1382</f>
        <v>1515</v>
      </c>
      <c r="R1382" s="24">
        <f t="shared" si="111"/>
        <v>0</v>
      </c>
      <c r="S1382" s="24">
        <f t="shared" si="111"/>
        <v>1515</v>
      </c>
    </row>
    <row r="1383" spans="2:19" x14ac:dyDescent="0.2">
      <c r="B1383" s="73">
        <f t="shared" si="109"/>
        <v>679</v>
      </c>
      <c r="C1383" s="4"/>
      <c r="D1383" s="4"/>
      <c r="E1383" s="4"/>
      <c r="F1383" s="51" t="s">
        <v>273</v>
      </c>
      <c r="G1383" s="4">
        <v>635</v>
      </c>
      <c r="H1383" s="4" t="s">
        <v>139</v>
      </c>
      <c r="I1383" s="24">
        <v>1910</v>
      </c>
      <c r="J1383" s="24"/>
      <c r="K1383" s="24">
        <f t="shared" si="108"/>
        <v>1910</v>
      </c>
      <c r="M1383" s="24"/>
      <c r="N1383" s="24"/>
      <c r="O1383" s="24">
        <f t="shared" si="110"/>
        <v>0</v>
      </c>
      <c r="Q1383" s="24">
        <f t="shared" si="111"/>
        <v>1910</v>
      </c>
      <c r="R1383" s="24">
        <f t="shared" si="111"/>
        <v>0</v>
      </c>
      <c r="S1383" s="24">
        <f t="shared" si="111"/>
        <v>1910</v>
      </c>
    </row>
    <row r="1384" spans="2:19" x14ac:dyDescent="0.2">
      <c r="B1384" s="73">
        <f t="shared" si="109"/>
        <v>680</v>
      </c>
      <c r="C1384" s="4"/>
      <c r="D1384" s="4"/>
      <c r="E1384" s="4"/>
      <c r="F1384" s="51" t="s">
        <v>273</v>
      </c>
      <c r="G1384" s="4">
        <v>637</v>
      </c>
      <c r="H1384" s="4" t="s">
        <v>130</v>
      </c>
      <c r="I1384" s="24">
        <v>1036</v>
      </c>
      <c r="J1384" s="24"/>
      <c r="K1384" s="24">
        <f t="shared" si="108"/>
        <v>1036</v>
      </c>
      <c r="M1384" s="24"/>
      <c r="N1384" s="24"/>
      <c r="O1384" s="24">
        <f t="shared" si="110"/>
        <v>0</v>
      </c>
      <c r="Q1384" s="24">
        <f t="shared" si="111"/>
        <v>1036</v>
      </c>
      <c r="R1384" s="24">
        <f t="shared" si="111"/>
        <v>0</v>
      </c>
      <c r="S1384" s="24">
        <f t="shared" si="111"/>
        <v>1036</v>
      </c>
    </row>
    <row r="1385" spans="2:19" x14ac:dyDescent="0.2">
      <c r="B1385" s="73">
        <f t="shared" si="109"/>
        <v>681</v>
      </c>
      <c r="C1385" s="13"/>
      <c r="D1385" s="13"/>
      <c r="E1385" s="13"/>
      <c r="F1385" s="50" t="s">
        <v>273</v>
      </c>
      <c r="G1385" s="13">
        <v>640</v>
      </c>
      <c r="H1385" s="13" t="s">
        <v>136</v>
      </c>
      <c r="I1385" s="47">
        <v>150</v>
      </c>
      <c r="J1385" s="47"/>
      <c r="K1385" s="47">
        <f t="shared" si="108"/>
        <v>150</v>
      </c>
      <c r="M1385" s="47"/>
      <c r="N1385" s="47"/>
      <c r="O1385" s="47">
        <f t="shared" si="110"/>
        <v>0</v>
      </c>
      <c r="Q1385" s="47">
        <f t="shared" si="111"/>
        <v>150</v>
      </c>
      <c r="R1385" s="47">
        <f t="shared" si="111"/>
        <v>0</v>
      </c>
      <c r="S1385" s="47">
        <f t="shared" si="111"/>
        <v>150</v>
      </c>
    </row>
    <row r="1386" spans="2:19" x14ac:dyDescent="0.2">
      <c r="B1386" s="73">
        <f t="shared" si="109"/>
        <v>682</v>
      </c>
      <c r="C1386" s="13"/>
      <c r="D1386" s="13"/>
      <c r="E1386" s="13"/>
      <c r="F1386" s="50" t="s">
        <v>273</v>
      </c>
      <c r="G1386" s="13">
        <v>710</v>
      </c>
      <c r="H1386" s="13" t="s">
        <v>185</v>
      </c>
      <c r="I1386" s="47">
        <f>I1387</f>
        <v>0</v>
      </c>
      <c r="J1386" s="47">
        <f>J1387</f>
        <v>0</v>
      </c>
      <c r="K1386" s="47">
        <f t="shared" si="108"/>
        <v>0</v>
      </c>
      <c r="M1386" s="47">
        <f>M1387</f>
        <v>40000</v>
      </c>
      <c r="N1386" s="47">
        <f>N1387</f>
        <v>0</v>
      </c>
      <c r="O1386" s="47">
        <f t="shared" si="110"/>
        <v>40000</v>
      </c>
      <c r="Q1386" s="47">
        <f t="shared" si="111"/>
        <v>40000</v>
      </c>
      <c r="R1386" s="47">
        <f t="shared" si="111"/>
        <v>0</v>
      </c>
      <c r="S1386" s="47">
        <f t="shared" si="111"/>
        <v>40000</v>
      </c>
    </row>
    <row r="1387" spans="2:19" x14ac:dyDescent="0.2">
      <c r="B1387" s="73">
        <f t="shared" si="109"/>
        <v>683</v>
      </c>
      <c r="C1387" s="4"/>
      <c r="D1387" s="4"/>
      <c r="E1387" s="4"/>
      <c r="F1387" s="83" t="s">
        <v>273</v>
      </c>
      <c r="G1387" s="84">
        <v>717</v>
      </c>
      <c r="H1387" s="84" t="s">
        <v>195</v>
      </c>
      <c r="I1387" s="85"/>
      <c r="J1387" s="85"/>
      <c r="K1387" s="85">
        <f t="shared" si="108"/>
        <v>0</v>
      </c>
      <c r="M1387" s="85">
        <f>M1388</f>
        <v>40000</v>
      </c>
      <c r="N1387" s="85">
        <f>N1388</f>
        <v>0</v>
      </c>
      <c r="O1387" s="85">
        <f t="shared" si="110"/>
        <v>40000</v>
      </c>
      <c r="Q1387" s="85">
        <f t="shared" si="111"/>
        <v>40000</v>
      </c>
      <c r="R1387" s="85">
        <f t="shared" si="111"/>
        <v>0</v>
      </c>
      <c r="S1387" s="85">
        <f t="shared" si="111"/>
        <v>40000</v>
      </c>
    </row>
    <row r="1388" spans="2:19" x14ac:dyDescent="0.2">
      <c r="B1388" s="73">
        <f t="shared" si="109"/>
        <v>684</v>
      </c>
      <c r="C1388" s="4"/>
      <c r="D1388" s="4"/>
      <c r="E1388" s="4"/>
      <c r="F1388" s="62"/>
      <c r="G1388" s="58"/>
      <c r="H1388" s="58" t="s">
        <v>434</v>
      </c>
      <c r="I1388" s="56"/>
      <c r="J1388" s="56"/>
      <c r="K1388" s="56">
        <f t="shared" si="108"/>
        <v>0</v>
      </c>
      <c r="M1388" s="56">
        <v>40000</v>
      </c>
      <c r="N1388" s="56"/>
      <c r="O1388" s="56">
        <f t="shared" si="110"/>
        <v>40000</v>
      </c>
      <c r="Q1388" s="56">
        <f>M1388</f>
        <v>40000</v>
      </c>
      <c r="R1388" s="56">
        <f>N1388</f>
        <v>0</v>
      </c>
      <c r="S1388" s="56">
        <f>O1388</f>
        <v>40000</v>
      </c>
    </row>
    <row r="1389" spans="2:19" ht="15" x14ac:dyDescent="0.25">
      <c r="B1389" s="73">
        <f t="shared" si="109"/>
        <v>685</v>
      </c>
      <c r="C1389" s="16"/>
      <c r="D1389" s="16"/>
      <c r="E1389" s="16">
        <v>13</v>
      </c>
      <c r="F1389" s="48"/>
      <c r="G1389" s="16"/>
      <c r="H1389" s="16" t="s">
        <v>256</v>
      </c>
      <c r="I1389" s="45">
        <f>I1390+I1391+I1392+I1396+I1397+I1398+I1399+I1405</f>
        <v>74787</v>
      </c>
      <c r="J1389" s="45">
        <f>J1390+J1391+J1392+J1396+J1397+J1398+J1399+J1405</f>
        <v>0</v>
      </c>
      <c r="K1389" s="45">
        <f t="shared" si="108"/>
        <v>74787</v>
      </c>
      <c r="M1389" s="45">
        <f>M1390+M1391+M1392+M1396+M1397+M1398+M1399+M1405</f>
        <v>0</v>
      </c>
      <c r="N1389" s="45">
        <f>N1390+N1391+N1392+N1396+N1397+N1398+N1399+N1405</f>
        <v>0</v>
      </c>
      <c r="O1389" s="45">
        <f t="shared" si="110"/>
        <v>0</v>
      </c>
      <c r="Q1389" s="45">
        <f t="shared" ref="Q1389:S1421" si="112">M1389+I1389</f>
        <v>74787</v>
      </c>
      <c r="R1389" s="45">
        <f t="shared" si="112"/>
        <v>0</v>
      </c>
      <c r="S1389" s="45">
        <f t="shared" si="112"/>
        <v>74787</v>
      </c>
    </row>
    <row r="1390" spans="2:19" x14ac:dyDescent="0.2">
      <c r="B1390" s="73">
        <f t="shared" si="109"/>
        <v>686</v>
      </c>
      <c r="C1390" s="13"/>
      <c r="D1390" s="13"/>
      <c r="E1390" s="13"/>
      <c r="F1390" s="50" t="s">
        <v>82</v>
      </c>
      <c r="G1390" s="13">
        <v>610</v>
      </c>
      <c r="H1390" s="13" t="s">
        <v>137</v>
      </c>
      <c r="I1390" s="47">
        <f>19666</f>
        <v>19666</v>
      </c>
      <c r="J1390" s="47"/>
      <c r="K1390" s="47">
        <f t="shared" si="108"/>
        <v>19666</v>
      </c>
      <c r="M1390" s="47"/>
      <c r="N1390" s="47"/>
      <c r="O1390" s="47">
        <f t="shared" si="110"/>
        <v>0</v>
      </c>
      <c r="Q1390" s="47">
        <f t="shared" si="112"/>
        <v>19666</v>
      </c>
      <c r="R1390" s="47">
        <f t="shared" si="112"/>
        <v>0</v>
      </c>
      <c r="S1390" s="47">
        <f t="shared" si="112"/>
        <v>19666</v>
      </c>
    </row>
    <row r="1391" spans="2:19" x14ac:dyDescent="0.2">
      <c r="B1391" s="73">
        <f t="shared" si="109"/>
        <v>687</v>
      </c>
      <c r="C1391" s="13"/>
      <c r="D1391" s="13"/>
      <c r="E1391" s="13"/>
      <c r="F1391" s="50" t="s">
        <v>82</v>
      </c>
      <c r="G1391" s="13">
        <v>620</v>
      </c>
      <c r="H1391" s="13" t="s">
        <v>132</v>
      </c>
      <c r="I1391" s="47">
        <f>7142</f>
        <v>7142</v>
      </c>
      <c r="J1391" s="47"/>
      <c r="K1391" s="47">
        <f t="shared" si="108"/>
        <v>7142</v>
      </c>
      <c r="M1391" s="47"/>
      <c r="N1391" s="47"/>
      <c r="O1391" s="47">
        <f t="shared" si="110"/>
        <v>0</v>
      </c>
      <c r="Q1391" s="47">
        <f t="shared" si="112"/>
        <v>7142</v>
      </c>
      <c r="R1391" s="47">
        <f t="shared" si="112"/>
        <v>0</v>
      </c>
      <c r="S1391" s="47">
        <f t="shared" si="112"/>
        <v>7142</v>
      </c>
    </row>
    <row r="1392" spans="2:19" x14ac:dyDescent="0.2">
      <c r="B1392" s="73">
        <f t="shared" si="109"/>
        <v>688</v>
      </c>
      <c r="C1392" s="13"/>
      <c r="D1392" s="13"/>
      <c r="E1392" s="13"/>
      <c r="F1392" s="50" t="s">
        <v>82</v>
      </c>
      <c r="G1392" s="13">
        <v>630</v>
      </c>
      <c r="H1392" s="13" t="s">
        <v>129</v>
      </c>
      <c r="I1392" s="47">
        <f>I1395+I1394+I1393</f>
        <v>6711</v>
      </c>
      <c r="J1392" s="47">
        <f>J1395+J1394+J1393</f>
        <v>0</v>
      </c>
      <c r="K1392" s="47">
        <f t="shared" si="108"/>
        <v>6711</v>
      </c>
      <c r="M1392" s="47">
        <f>M1395+M1394+M1393</f>
        <v>0</v>
      </c>
      <c r="N1392" s="47">
        <f>N1395+N1394+N1393</f>
        <v>0</v>
      </c>
      <c r="O1392" s="47">
        <f t="shared" si="110"/>
        <v>0</v>
      </c>
      <c r="Q1392" s="47">
        <f t="shared" si="112"/>
        <v>6711</v>
      </c>
      <c r="R1392" s="47">
        <f t="shared" si="112"/>
        <v>0</v>
      </c>
      <c r="S1392" s="47">
        <f t="shared" si="112"/>
        <v>6711</v>
      </c>
    </row>
    <row r="1393" spans="2:19" x14ac:dyDescent="0.2">
      <c r="B1393" s="73">
        <f t="shared" si="109"/>
        <v>689</v>
      </c>
      <c r="C1393" s="4"/>
      <c r="D1393" s="4"/>
      <c r="E1393" s="4"/>
      <c r="F1393" s="51" t="s">
        <v>82</v>
      </c>
      <c r="G1393" s="4">
        <v>632</v>
      </c>
      <c r="H1393" s="4" t="s">
        <v>140</v>
      </c>
      <c r="I1393" s="24">
        <v>2190</v>
      </c>
      <c r="J1393" s="24"/>
      <c r="K1393" s="24">
        <f t="shared" si="108"/>
        <v>2190</v>
      </c>
      <c r="M1393" s="24"/>
      <c r="N1393" s="24"/>
      <c r="O1393" s="24">
        <f t="shared" si="110"/>
        <v>0</v>
      </c>
      <c r="Q1393" s="24">
        <f t="shared" si="112"/>
        <v>2190</v>
      </c>
      <c r="R1393" s="24">
        <f t="shared" si="112"/>
        <v>0</v>
      </c>
      <c r="S1393" s="24">
        <f t="shared" si="112"/>
        <v>2190</v>
      </c>
    </row>
    <row r="1394" spans="2:19" x14ac:dyDescent="0.2">
      <c r="B1394" s="73">
        <f t="shared" si="109"/>
        <v>690</v>
      </c>
      <c r="C1394" s="4"/>
      <c r="D1394" s="4"/>
      <c r="E1394" s="4"/>
      <c r="F1394" s="51" t="s">
        <v>82</v>
      </c>
      <c r="G1394" s="4">
        <v>633</v>
      </c>
      <c r="H1394" s="4" t="s">
        <v>133</v>
      </c>
      <c r="I1394" s="24">
        <v>3030</v>
      </c>
      <c r="J1394" s="24"/>
      <c r="K1394" s="24">
        <f t="shared" si="108"/>
        <v>3030</v>
      </c>
      <c r="M1394" s="24"/>
      <c r="N1394" s="24"/>
      <c r="O1394" s="24">
        <f t="shared" si="110"/>
        <v>0</v>
      </c>
      <c r="Q1394" s="24">
        <f t="shared" si="112"/>
        <v>3030</v>
      </c>
      <c r="R1394" s="24">
        <f t="shared" si="112"/>
        <v>0</v>
      </c>
      <c r="S1394" s="24">
        <f t="shared" si="112"/>
        <v>3030</v>
      </c>
    </row>
    <row r="1395" spans="2:19" x14ac:dyDescent="0.2">
      <c r="B1395" s="73">
        <f t="shared" si="109"/>
        <v>691</v>
      </c>
      <c r="C1395" s="4"/>
      <c r="D1395" s="4"/>
      <c r="E1395" s="4"/>
      <c r="F1395" s="51" t="s">
        <v>82</v>
      </c>
      <c r="G1395" s="4">
        <v>637</v>
      </c>
      <c r="H1395" s="4" t="s">
        <v>130</v>
      </c>
      <c r="I1395" s="24">
        <v>1491</v>
      </c>
      <c r="J1395" s="24"/>
      <c r="K1395" s="24">
        <f t="shared" si="108"/>
        <v>1491</v>
      </c>
      <c r="M1395" s="24"/>
      <c r="N1395" s="24"/>
      <c r="O1395" s="24">
        <f t="shared" si="110"/>
        <v>0</v>
      </c>
      <c r="Q1395" s="24">
        <f t="shared" si="112"/>
        <v>1491</v>
      </c>
      <c r="R1395" s="24">
        <f t="shared" si="112"/>
        <v>0</v>
      </c>
      <c r="S1395" s="24">
        <f t="shared" si="112"/>
        <v>1491</v>
      </c>
    </row>
    <row r="1396" spans="2:19" x14ac:dyDescent="0.2">
      <c r="B1396" s="73">
        <f t="shared" si="109"/>
        <v>692</v>
      </c>
      <c r="C1396" s="13"/>
      <c r="D1396" s="13"/>
      <c r="E1396" s="13"/>
      <c r="F1396" s="50" t="s">
        <v>82</v>
      </c>
      <c r="G1396" s="13">
        <v>640</v>
      </c>
      <c r="H1396" s="13" t="s">
        <v>136</v>
      </c>
      <c r="I1396" s="47">
        <v>20</v>
      </c>
      <c r="J1396" s="47"/>
      <c r="K1396" s="47">
        <f t="shared" si="108"/>
        <v>20</v>
      </c>
      <c r="M1396" s="47"/>
      <c r="N1396" s="47"/>
      <c r="O1396" s="47">
        <f t="shared" si="110"/>
        <v>0</v>
      </c>
      <c r="Q1396" s="47">
        <f t="shared" si="112"/>
        <v>20</v>
      </c>
      <c r="R1396" s="47">
        <f t="shared" si="112"/>
        <v>0</v>
      </c>
      <c r="S1396" s="47">
        <f t="shared" si="112"/>
        <v>20</v>
      </c>
    </row>
    <row r="1397" spans="2:19" x14ac:dyDescent="0.2">
      <c r="B1397" s="73">
        <f t="shared" si="109"/>
        <v>693</v>
      </c>
      <c r="C1397" s="13"/>
      <c r="D1397" s="13"/>
      <c r="E1397" s="13"/>
      <c r="F1397" s="50" t="s">
        <v>273</v>
      </c>
      <c r="G1397" s="13">
        <v>610</v>
      </c>
      <c r="H1397" s="13" t="s">
        <v>137</v>
      </c>
      <c r="I1397" s="47">
        <f>24102</f>
        <v>24102</v>
      </c>
      <c r="J1397" s="47"/>
      <c r="K1397" s="47">
        <f t="shared" si="108"/>
        <v>24102</v>
      </c>
      <c r="M1397" s="47"/>
      <c r="N1397" s="47"/>
      <c r="O1397" s="47">
        <f t="shared" si="110"/>
        <v>0</v>
      </c>
      <c r="Q1397" s="47">
        <f t="shared" si="112"/>
        <v>24102</v>
      </c>
      <c r="R1397" s="47">
        <f t="shared" si="112"/>
        <v>0</v>
      </c>
      <c r="S1397" s="47">
        <f t="shared" si="112"/>
        <v>24102</v>
      </c>
    </row>
    <row r="1398" spans="2:19" x14ac:dyDescent="0.2">
      <c r="B1398" s="73">
        <f t="shared" si="109"/>
        <v>694</v>
      </c>
      <c r="C1398" s="13"/>
      <c r="D1398" s="13"/>
      <c r="E1398" s="13"/>
      <c r="F1398" s="50" t="s">
        <v>273</v>
      </c>
      <c r="G1398" s="13">
        <v>620</v>
      </c>
      <c r="H1398" s="13" t="s">
        <v>132</v>
      </c>
      <c r="I1398" s="47">
        <f>8730</f>
        <v>8730</v>
      </c>
      <c r="J1398" s="47"/>
      <c r="K1398" s="47">
        <f t="shared" si="108"/>
        <v>8730</v>
      </c>
      <c r="M1398" s="47"/>
      <c r="N1398" s="47"/>
      <c r="O1398" s="47">
        <f t="shared" si="110"/>
        <v>0</v>
      </c>
      <c r="Q1398" s="47">
        <f t="shared" si="112"/>
        <v>8730</v>
      </c>
      <c r="R1398" s="47">
        <f t="shared" si="112"/>
        <v>0</v>
      </c>
      <c r="S1398" s="47">
        <f t="shared" si="112"/>
        <v>8730</v>
      </c>
    </row>
    <row r="1399" spans="2:19" x14ac:dyDescent="0.2">
      <c r="B1399" s="73">
        <f t="shared" si="109"/>
        <v>695</v>
      </c>
      <c r="C1399" s="13"/>
      <c r="D1399" s="13"/>
      <c r="E1399" s="13"/>
      <c r="F1399" s="50" t="s">
        <v>273</v>
      </c>
      <c r="G1399" s="13">
        <v>630</v>
      </c>
      <c r="H1399" s="13" t="s">
        <v>129</v>
      </c>
      <c r="I1399" s="47">
        <f>I1404+I1403+I1402+I1401+I1400</f>
        <v>8386</v>
      </c>
      <c r="J1399" s="47">
        <f>J1404+J1403+J1402+J1401+J1400</f>
        <v>0</v>
      </c>
      <c r="K1399" s="47">
        <f t="shared" si="108"/>
        <v>8386</v>
      </c>
      <c r="M1399" s="47">
        <f>M1404+M1403+M1402+M1401+M1400</f>
        <v>0</v>
      </c>
      <c r="N1399" s="47">
        <f>N1404+N1403+N1402+N1401+N1400</f>
        <v>0</v>
      </c>
      <c r="O1399" s="47">
        <f t="shared" si="110"/>
        <v>0</v>
      </c>
      <c r="Q1399" s="47">
        <f t="shared" si="112"/>
        <v>8386</v>
      </c>
      <c r="R1399" s="47">
        <f t="shared" si="112"/>
        <v>0</v>
      </c>
      <c r="S1399" s="47">
        <f t="shared" si="112"/>
        <v>8386</v>
      </c>
    </row>
    <row r="1400" spans="2:19" x14ac:dyDescent="0.2">
      <c r="B1400" s="73">
        <f t="shared" si="109"/>
        <v>696</v>
      </c>
      <c r="C1400" s="4"/>
      <c r="D1400" s="4"/>
      <c r="E1400" s="4"/>
      <c r="F1400" s="51" t="s">
        <v>273</v>
      </c>
      <c r="G1400" s="4">
        <v>631</v>
      </c>
      <c r="H1400" s="4" t="s">
        <v>135</v>
      </c>
      <c r="I1400" s="24">
        <v>51</v>
      </c>
      <c r="J1400" s="24"/>
      <c r="K1400" s="24">
        <f t="shared" si="108"/>
        <v>51</v>
      </c>
      <c r="M1400" s="24"/>
      <c r="N1400" s="24"/>
      <c r="O1400" s="24">
        <f t="shared" si="110"/>
        <v>0</v>
      </c>
      <c r="Q1400" s="24">
        <f t="shared" si="112"/>
        <v>51</v>
      </c>
      <c r="R1400" s="24">
        <f t="shared" si="112"/>
        <v>0</v>
      </c>
      <c r="S1400" s="24">
        <f t="shared" si="112"/>
        <v>51</v>
      </c>
    </row>
    <row r="1401" spans="2:19" x14ac:dyDescent="0.2">
      <c r="B1401" s="73">
        <f t="shared" si="109"/>
        <v>697</v>
      </c>
      <c r="C1401" s="4"/>
      <c r="D1401" s="4"/>
      <c r="E1401" s="4"/>
      <c r="F1401" s="51" t="s">
        <v>273</v>
      </c>
      <c r="G1401" s="4">
        <v>632</v>
      </c>
      <c r="H1401" s="4" t="s">
        <v>140</v>
      </c>
      <c r="I1401" s="24">
        <v>2675</v>
      </c>
      <c r="J1401" s="24"/>
      <c r="K1401" s="24">
        <f t="shared" si="108"/>
        <v>2675</v>
      </c>
      <c r="M1401" s="24"/>
      <c r="N1401" s="24"/>
      <c r="O1401" s="24">
        <f t="shared" si="110"/>
        <v>0</v>
      </c>
      <c r="Q1401" s="24">
        <f t="shared" si="112"/>
        <v>2675</v>
      </c>
      <c r="R1401" s="24">
        <f t="shared" si="112"/>
        <v>0</v>
      </c>
      <c r="S1401" s="24">
        <f t="shared" si="112"/>
        <v>2675</v>
      </c>
    </row>
    <row r="1402" spans="2:19" x14ac:dyDescent="0.2">
      <c r="B1402" s="73">
        <f t="shared" si="109"/>
        <v>698</v>
      </c>
      <c r="C1402" s="4"/>
      <c r="D1402" s="4"/>
      <c r="E1402" s="4"/>
      <c r="F1402" s="51" t="s">
        <v>273</v>
      </c>
      <c r="G1402" s="4">
        <v>633</v>
      </c>
      <c r="H1402" s="4" t="s">
        <v>133</v>
      </c>
      <c r="I1402" s="24">
        <v>3754</v>
      </c>
      <c r="J1402" s="24"/>
      <c r="K1402" s="24">
        <f t="shared" si="108"/>
        <v>3754</v>
      </c>
      <c r="M1402" s="24"/>
      <c r="N1402" s="24"/>
      <c r="O1402" s="24">
        <f t="shared" si="110"/>
        <v>0</v>
      </c>
      <c r="Q1402" s="24">
        <f t="shared" si="112"/>
        <v>3754</v>
      </c>
      <c r="R1402" s="24">
        <f t="shared" si="112"/>
        <v>0</v>
      </c>
      <c r="S1402" s="24">
        <f t="shared" si="112"/>
        <v>3754</v>
      </c>
    </row>
    <row r="1403" spans="2:19" x14ac:dyDescent="0.2">
      <c r="B1403" s="73">
        <f t="shared" si="109"/>
        <v>699</v>
      </c>
      <c r="C1403" s="4"/>
      <c r="D1403" s="4"/>
      <c r="E1403" s="4"/>
      <c r="F1403" s="51" t="s">
        <v>273</v>
      </c>
      <c r="G1403" s="4">
        <v>635</v>
      </c>
      <c r="H1403" s="4" t="s">
        <v>139</v>
      </c>
      <c r="I1403" s="24">
        <v>82</v>
      </c>
      <c r="J1403" s="24"/>
      <c r="K1403" s="24">
        <f t="shared" si="108"/>
        <v>82</v>
      </c>
      <c r="M1403" s="24"/>
      <c r="N1403" s="24"/>
      <c r="O1403" s="24">
        <f t="shared" si="110"/>
        <v>0</v>
      </c>
      <c r="Q1403" s="24">
        <f t="shared" si="112"/>
        <v>82</v>
      </c>
      <c r="R1403" s="24">
        <f t="shared" si="112"/>
        <v>0</v>
      </c>
      <c r="S1403" s="24">
        <f t="shared" si="112"/>
        <v>82</v>
      </c>
    </row>
    <row r="1404" spans="2:19" x14ac:dyDescent="0.2">
      <c r="B1404" s="73">
        <f t="shared" si="109"/>
        <v>700</v>
      </c>
      <c r="C1404" s="4"/>
      <c r="D1404" s="4"/>
      <c r="E1404" s="4"/>
      <c r="F1404" s="51" t="s">
        <v>273</v>
      </c>
      <c r="G1404" s="4">
        <v>637</v>
      </c>
      <c r="H1404" s="4" t="s">
        <v>130</v>
      </c>
      <c r="I1404" s="24">
        <v>1824</v>
      </c>
      <c r="J1404" s="24"/>
      <c r="K1404" s="24">
        <f t="shared" si="108"/>
        <v>1824</v>
      </c>
      <c r="M1404" s="24"/>
      <c r="N1404" s="24"/>
      <c r="O1404" s="24">
        <f t="shared" si="110"/>
        <v>0</v>
      </c>
      <c r="Q1404" s="24">
        <f t="shared" si="112"/>
        <v>1824</v>
      </c>
      <c r="R1404" s="24">
        <f t="shared" si="112"/>
        <v>0</v>
      </c>
      <c r="S1404" s="24">
        <f t="shared" si="112"/>
        <v>1824</v>
      </c>
    </row>
    <row r="1405" spans="2:19" x14ac:dyDescent="0.2">
      <c r="B1405" s="73">
        <f t="shared" si="109"/>
        <v>701</v>
      </c>
      <c r="C1405" s="13"/>
      <c r="D1405" s="13"/>
      <c r="E1405" s="13"/>
      <c r="F1405" s="50" t="s">
        <v>273</v>
      </c>
      <c r="G1405" s="13">
        <v>640</v>
      </c>
      <c r="H1405" s="13" t="s">
        <v>136</v>
      </c>
      <c r="I1405" s="47">
        <v>30</v>
      </c>
      <c r="J1405" s="47"/>
      <c r="K1405" s="47">
        <f t="shared" si="108"/>
        <v>30</v>
      </c>
      <c r="M1405" s="47"/>
      <c r="N1405" s="47"/>
      <c r="O1405" s="47">
        <f t="shared" si="110"/>
        <v>0</v>
      </c>
      <c r="Q1405" s="47">
        <f t="shared" si="112"/>
        <v>30</v>
      </c>
      <c r="R1405" s="47">
        <f t="shared" si="112"/>
        <v>0</v>
      </c>
      <c r="S1405" s="47">
        <f t="shared" si="112"/>
        <v>30</v>
      </c>
    </row>
    <row r="1406" spans="2:19" ht="15" x14ac:dyDescent="0.2">
      <c r="B1406" s="73">
        <f t="shared" si="109"/>
        <v>702</v>
      </c>
      <c r="C1406" s="9">
        <v>5</v>
      </c>
      <c r="D1406" s="200" t="s">
        <v>128</v>
      </c>
      <c r="E1406" s="193"/>
      <c r="F1406" s="193"/>
      <c r="G1406" s="193"/>
      <c r="H1406" s="194"/>
      <c r="I1406" s="43">
        <f>I1407+I1410+I1412+I1422</f>
        <v>282262</v>
      </c>
      <c r="J1406" s="43">
        <f>J1407+J1410+J1412+J1422</f>
        <v>0</v>
      </c>
      <c r="K1406" s="43">
        <f t="shared" si="108"/>
        <v>282262</v>
      </c>
      <c r="M1406" s="43">
        <f>M1407+M1410+M1412+M1422</f>
        <v>0</v>
      </c>
      <c r="N1406" s="43">
        <f>N1407+N1410+N1412+N1422</f>
        <v>0</v>
      </c>
      <c r="O1406" s="43">
        <f t="shared" si="110"/>
        <v>0</v>
      </c>
      <c r="Q1406" s="43">
        <f t="shared" si="112"/>
        <v>282262</v>
      </c>
      <c r="R1406" s="43">
        <f t="shared" si="112"/>
        <v>0</v>
      </c>
      <c r="S1406" s="43">
        <f t="shared" si="112"/>
        <v>282262</v>
      </c>
    </row>
    <row r="1407" spans="2:19" x14ac:dyDescent="0.2">
      <c r="B1407" s="73">
        <f t="shared" si="109"/>
        <v>703</v>
      </c>
      <c r="C1407" s="12"/>
      <c r="D1407" s="12"/>
      <c r="E1407" s="12"/>
      <c r="F1407" s="49"/>
      <c r="G1407" s="12"/>
      <c r="H1407" s="12" t="s">
        <v>347</v>
      </c>
      <c r="I1407" s="46">
        <f>I1408</f>
        <v>3150</v>
      </c>
      <c r="J1407" s="46">
        <f>J1408</f>
        <v>0</v>
      </c>
      <c r="K1407" s="46">
        <f t="shared" si="108"/>
        <v>3150</v>
      </c>
      <c r="M1407" s="46">
        <f>M1408</f>
        <v>0</v>
      </c>
      <c r="N1407" s="46">
        <f>N1408</f>
        <v>0</v>
      </c>
      <c r="O1407" s="46">
        <f t="shared" si="110"/>
        <v>0</v>
      </c>
      <c r="Q1407" s="46">
        <f t="shared" si="112"/>
        <v>3150</v>
      </c>
      <c r="R1407" s="46">
        <f t="shared" si="112"/>
        <v>0</v>
      </c>
      <c r="S1407" s="46">
        <f t="shared" si="112"/>
        <v>3150</v>
      </c>
    </row>
    <row r="1408" spans="2:19" x14ac:dyDescent="0.2">
      <c r="B1408" s="73">
        <f t="shared" si="109"/>
        <v>704</v>
      </c>
      <c r="C1408" s="13"/>
      <c r="D1408" s="13"/>
      <c r="E1408" s="13"/>
      <c r="F1408" s="50" t="s">
        <v>127</v>
      </c>
      <c r="G1408" s="13">
        <v>630</v>
      </c>
      <c r="H1408" s="13" t="s">
        <v>129</v>
      </c>
      <c r="I1408" s="47">
        <f>I1409</f>
        <v>3150</v>
      </c>
      <c r="J1408" s="47">
        <f>J1409</f>
        <v>0</v>
      </c>
      <c r="K1408" s="47">
        <f t="shared" si="108"/>
        <v>3150</v>
      </c>
      <c r="M1408" s="47">
        <f>M1409</f>
        <v>0</v>
      </c>
      <c r="N1408" s="47">
        <f>N1409</f>
        <v>0</v>
      </c>
      <c r="O1408" s="47">
        <f t="shared" si="110"/>
        <v>0</v>
      </c>
      <c r="Q1408" s="47">
        <f t="shared" si="112"/>
        <v>3150</v>
      </c>
      <c r="R1408" s="47">
        <f t="shared" si="112"/>
        <v>0</v>
      </c>
      <c r="S1408" s="47">
        <f t="shared" si="112"/>
        <v>3150</v>
      </c>
    </row>
    <row r="1409" spans="2:19" x14ac:dyDescent="0.2">
      <c r="B1409" s="73">
        <f t="shared" si="109"/>
        <v>705</v>
      </c>
      <c r="C1409" s="4"/>
      <c r="D1409" s="4"/>
      <c r="E1409" s="4"/>
      <c r="F1409" s="51" t="s">
        <v>127</v>
      </c>
      <c r="G1409" s="4">
        <v>633</v>
      </c>
      <c r="H1409" s="4" t="s">
        <v>133</v>
      </c>
      <c r="I1409" s="24">
        <v>3150</v>
      </c>
      <c r="J1409" s="24"/>
      <c r="K1409" s="24">
        <f t="shared" ref="K1409:K1432" si="113">I1409+J1409</f>
        <v>3150</v>
      </c>
      <c r="M1409" s="24"/>
      <c r="N1409" s="24"/>
      <c r="O1409" s="24">
        <f t="shared" si="110"/>
        <v>0</v>
      </c>
      <c r="Q1409" s="24">
        <f t="shared" si="112"/>
        <v>3150</v>
      </c>
      <c r="R1409" s="24">
        <f t="shared" si="112"/>
        <v>0</v>
      </c>
      <c r="S1409" s="24">
        <f t="shared" si="112"/>
        <v>3150</v>
      </c>
    </row>
    <row r="1410" spans="2:19" x14ac:dyDescent="0.2">
      <c r="B1410" s="73">
        <f t="shared" ref="B1410:B1432" si="114">B1409+1</f>
        <v>706</v>
      </c>
      <c r="C1410" s="12"/>
      <c r="D1410" s="12"/>
      <c r="E1410" s="12"/>
      <c r="F1410" s="49"/>
      <c r="G1410" s="12"/>
      <c r="H1410" s="12" t="s">
        <v>348</v>
      </c>
      <c r="I1410" s="46">
        <f>I1411</f>
        <v>6000</v>
      </c>
      <c r="J1410" s="46">
        <f>J1411</f>
        <v>0</v>
      </c>
      <c r="K1410" s="46">
        <f t="shared" si="113"/>
        <v>6000</v>
      </c>
      <c r="M1410" s="46">
        <f>M1411</f>
        <v>0</v>
      </c>
      <c r="N1410" s="46">
        <f>N1411</f>
        <v>0</v>
      </c>
      <c r="O1410" s="46">
        <f t="shared" si="110"/>
        <v>0</v>
      </c>
      <c r="Q1410" s="46">
        <f t="shared" si="112"/>
        <v>6000</v>
      </c>
      <c r="R1410" s="46">
        <f t="shared" si="112"/>
        <v>0</v>
      </c>
      <c r="S1410" s="46">
        <f t="shared" si="112"/>
        <v>6000</v>
      </c>
    </row>
    <row r="1411" spans="2:19" x14ac:dyDescent="0.2">
      <c r="B1411" s="73">
        <f t="shared" si="114"/>
        <v>707</v>
      </c>
      <c r="C1411" s="13"/>
      <c r="D1411" s="13"/>
      <c r="E1411" s="13"/>
      <c r="F1411" s="50" t="s">
        <v>127</v>
      </c>
      <c r="G1411" s="13">
        <v>640</v>
      </c>
      <c r="H1411" s="13" t="s">
        <v>136</v>
      </c>
      <c r="I1411" s="47">
        <v>6000</v>
      </c>
      <c r="J1411" s="47"/>
      <c r="K1411" s="47">
        <f t="shared" si="113"/>
        <v>6000</v>
      </c>
      <c r="M1411" s="47"/>
      <c r="N1411" s="47"/>
      <c r="O1411" s="47">
        <f t="shared" si="110"/>
        <v>0</v>
      </c>
      <c r="Q1411" s="47">
        <f t="shared" si="112"/>
        <v>6000</v>
      </c>
      <c r="R1411" s="47">
        <f t="shared" si="112"/>
        <v>0</v>
      </c>
      <c r="S1411" s="47">
        <f t="shared" si="112"/>
        <v>6000</v>
      </c>
    </row>
    <row r="1412" spans="2:19" x14ac:dyDescent="0.2">
      <c r="B1412" s="73">
        <f t="shared" si="114"/>
        <v>708</v>
      </c>
      <c r="C1412" s="12"/>
      <c r="D1412" s="12"/>
      <c r="E1412" s="12"/>
      <c r="F1412" s="49"/>
      <c r="G1412" s="12"/>
      <c r="H1412" s="12" t="s">
        <v>131</v>
      </c>
      <c r="I1412" s="46">
        <f>I1413+I1414+I1415+I1421</f>
        <v>38805</v>
      </c>
      <c r="J1412" s="46">
        <f>J1413+J1414+J1415+J1421</f>
        <v>0</v>
      </c>
      <c r="K1412" s="46">
        <f t="shared" si="113"/>
        <v>38805</v>
      </c>
      <c r="M1412" s="46">
        <f>M1413+M1414+M1415+M1421</f>
        <v>0</v>
      </c>
      <c r="N1412" s="46">
        <f>N1413+N1414+N1415+N1421</f>
        <v>0</v>
      </c>
      <c r="O1412" s="46">
        <f t="shared" si="110"/>
        <v>0</v>
      </c>
      <c r="Q1412" s="46">
        <f t="shared" si="112"/>
        <v>38805</v>
      </c>
      <c r="R1412" s="46">
        <f t="shared" si="112"/>
        <v>0</v>
      </c>
      <c r="S1412" s="46">
        <f t="shared" si="112"/>
        <v>38805</v>
      </c>
    </row>
    <row r="1413" spans="2:19" x14ac:dyDescent="0.2">
      <c r="B1413" s="73">
        <f t="shared" si="114"/>
        <v>709</v>
      </c>
      <c r="C1413" s="13"/>
      <c r="D1413" s="13"/>
      <c r="E1413" s="13"/>
      <c r="F1413" s="50" t="s">
        <v>281</v>
      </c>
      <c r="G1413" s="13">
        <v>610</v>
      </c>
      <c r="H1413" s="13" t="s">
        <v>137</v>
      </c>
      <c r="I1413" s="47">
        <v>24300</v>
      </c>
      <c r="J1413" s="47"/>
      <c r="K1413" s="47">
        <f t="shared" si="113"/>
        <v>24300</v>
      </c>
      <c r="M1413" s="47"/>
      <c r="N1413" s="47"/>
      <c r="O1413" s="47">
        <f t="shared" ref="O1413:O1432" si="115">M1413+N1413</f>
        <v>0</v>
      </c>
      <c r="Q1413" s="47">
        <f t="shared" si="112"/>
        <v>24300</v>
      </c>
      <c r="R1413" s="47">
        <f t="shared" si="112"/>
        <v>0</v>
      </c>
      <c r="S1413" s="47">
        <f t="shared" si="112"/>
        <v>24300</v>
      </c>
    </row>
    <row r="1414" spans="2:19" x14ac:dyDescent="0.2">
      <c r="B1414" s="73">
        <f t="shared" si="114"/>
        <v>710</v>
      </c>
      <c r="C1414" s="13"/>
      <c r="D1414" s="13"/>
      <c r="E1414" s="13"/>
      <c r="F1414" s="50" t="s">
        <v>281</v>
      </c>
      <c r="G1414" s="13">
        <v>620</v>
      </c>
      <c r="H1414" s="13" t="s">
        <v>132</v>
      </c>
      <c r="I1414" s="47">
        <v>9602</v>
      </c>
      <c r="J1414" s="47"/>
      <c r="K1414" s="47">
        <f t="shared" si="113"/>
        <v>9602</v>
      </c>
      <c r="M1414" s="47"/>
      <c r="N1414" s="47"/>
      <c r="O1414" s="47">
        <f t="shared" si="115"/>
        <v>0</v>
      </c>
      <c r="Q1414" s="47">
        <f t="shared" si="112"/>
        <v>9602</v>
      </c>
      <c r="R1414" s="47">
        <f t="shared" si="112"/>
        <v>0</v>
      </c>
      <c r="S1414" s="47">
        <f t="shared" si="112"/>
        <v>9602</v>
      </c>
    </row>
    <row r="1415" spans="2:19" x14ac:dyDescent="0.2">
      <c r="B1415" s="73">
        <f t="shared" si="114"/>
        <v>711</v>
      </c>
      <c r="C1415" s="13"/>
      <c r="D1415" s="13"/>
      <c r="E1415" s="13"/>
      <c r="F1415" s="50" t="s">
        <v>281</v>
      </c>
      <c r="G1415" s="13">
        <v>630</v>
      </c>
      <c r="H1415" s="13" t="s">
        <v>129</v>
      </c>
      <c r="I1415" s="47">
        <f>I1420+I1419+I1418+I1417+I1416</f>
        <v>3103</v>
      </c>
      <c r="J1415" s="47">
        <f>J1420+J1419+J1418+J1417+J1416</f>
        <v>0</v>
      </c>
      <c r="K1415" s="47">
        <f t="shared" si="113"/>
        <v>3103</v>
      </c>
      <c r="M1415" s="47">
        <f>M1420+M1419+M1418+M1417+M1416</f>
        <v>0</v>
      </c>
      <c r="N1415" s="47">
        <f>N1420+N1419+N1418+N1417+N1416</f>
        <v>0</v>
      </c>
      <c r="O1415" s="47">
        <f t="shared" si="115"/>
        <v>0</v>
      </c>
      <c r="Q1415" s="47">
        <f t="shared" si="112"/>
        <v>3103</v>
      </c>
      <c r="R1415" s="47">
        <f t="shared" si="112"/>
        <v>0</v>
      </c>
      <c r="S1415" s="47">
        <f t="shared" si="112"/>
        <v>3103</v>
      </c>
    </row>
    <row r="1416" spans="2:19" x14ac:dyDescent="0.2">
      <c r="B1416" s="73">
        <f t="shared" si="114"/>
        <v>712</v>
      </c>
      <c r="C1416" s="4"/>
      <c r="D1416" s="4"/>
      <c r="E1416" s="4"/>
      <c r="F1416" s="51" t="s">
        <v>281</v>
      </c>
      <c r="G1416" s="4">
        <v>631</v>
      </c>
      <c r="H1416" s="4" t="s">
        <v>135</v>
      </c>
      <c r="I1416" s="24">
        <v>50</v>
      </c>
      <c r="J1416" s="24"/>
      <c r="K1416" s="24">
        <f t="shared" si="113"/>
        <v>50</v>
      </c>
      <c r="M1416" s="24"/>
      <c r="N1416" s="24"/>
      <c r="O1416" s="24">
        <f t="shared" si="115"/>
        <v>0</v>
      </c>
      <c r="Q1416" s="24">
        <f t="shared" si="112"/>
        <v>50</v>
      </c>
      <c r="R1416" s="24">
        <f t="shared" si="112"/>
        <v>0</v>
      </c>
      <c r="S1416" s="24">
        <f t="shared" si="112"/>
        <v>50</v>
      </c>
    </row>
    <row r="1417" spans="2:19" x14ac:dyDescent="0.2">
      <c r="B1417" s="73">
        <f t="shared" si="114"/>
        <v>713</v>
      </c>
      <c r="C1417" s="4"/>
      <c r="D1417" s="4"/>
      <c r="E1417" s="4"/>
      <c r="F1417" s="51" t="s">
        <v>281</v>
      </c>
      <c r="G1417" s="4">
        <v>632</v>
      </c>
      <c r="H1417" s="4" t="s">
        <v>140</v>
      </c>
      <c r="I1417" s="24">
        <v>400</v>
      </c>
      <c r="J1417" s="24"/>
      <c r="K1417" s="24">
        <f t="shared" si="113"/>
        <v>400</v>
      </c>
      <c r="M1417" s="24"/>
      <c r="N1417" s="24"/>
      <c r="O1417" s="24">
        <f t="shared" si="115"/>
        <v>0</v>
      </c>
      <c r="Q1417" s="24">
        <f t="shared" si="112"/>
        <v>400</v>
      </c>
      <c r="R1417" s="24">
        <f t="shared" si="112"/>
        <v>0</v>
      </c>
      <c r="S1417" s="24">
        <f t="shared" si="112"/>
        <v>400</v>
      </c>
    </row>
    <row r="1418" spans="2:19" x14ac:dyDescent="0.2">
      <c r="B1418" s="73">
        <f t="shared" si="114"/>
        <v>714</v>
      </c>
      <c r="C1418" s="4"/>
      <c r="D1418" s="4"/>
      <c r="E1418" s="4"/>
      <c r="F1418" s="51" t="s">
        <v>281</v>
      </c>
      <c r="G1418" s="4">
        <v>633</v>
      </c>
      <c r="H1418" s="4" t="s">
        <v>133</v>
      </c>
      <c r="I1418" s="24">
        <f>3920-3150</f>
        <v>770</v>
      </c>
      <c r="J1418" s="24"/>
      <c r="K1418" s="24">
        <f t="shared" si="113"/>
        <v>770</v>
      </c>
      <c r="M1418" s="24"/>
      <c r="N1418" s="24"/>
      <c r="O1418" s="24">
        <f t="shared" si="115"/>
        <v>0</v>
      </c>
      <c r="Q1418" s="24">
        <f t="shared" si="112"/>
        <v>770</v>
      </c>
      <c r="R1418" s="24">
        <f t="shared" si="112"/>
        <v>0</v>
      </c>
      <c r="S1418" s="24">
        <f t="shared" si="112"/>
        <v>770</v>
      </c>
    </row>
    <row r="1419" spans="2:19" x14ac:dyDescent="0.2">
      <c r="B1419" s="73">
        <f t="shared" si="114"/>
        <v>715</v>
      </c>
      <c r="C1419" s="4"/>
      <c r="D1419" s="4"/>
      <c r="E1419" s="4"/>
      <c r="F1419" s="51" t="s">
        <v>281</v>
      </c>
      <c r="G1419" s="4">
        <v>635</v>
      </c>
      <c r="H1419" s="4" t="s">
        <v>139</v>
      </c>
      <c r="I1419" s="24">
        <v>303</v>
      </c>
      <c r="J1419" s="24"/>
      <c r="K1419" s="24">
        <f t="shared" si="113"/>
        <v>303</v>
      </c>
      <c r="M1419" s="24"/>
      <c r="N1419" s="24"/>
      <c r="O1419" s="24">
        <f t="shared" si="115"/>
        <v>0</v>
      </c>
      <c r="Q1419" s="24">
        <f t="shared" si="112"/>
        <v>303</v>
      </c>
      <c r="R1419" s="24">
        <f t="shared" si="112"/>
        <v>0</v>
      </c>
      <c r="S1419" s="24">
        <f t="shared" si="112"/>
        <v>303</v>
      </c>
    </row>
    <row r="1420" spans="2:19" x14ac:dyDescent="0.2">
      <c r="B1420" s="73">
        <f t="shared" si="114"/>
        <v>716</v>
      </c>
      <c r="C1420" s="4"/>
      <c r="D1420" s="4"/>
      <c r="E1420" s="4"/>
      <c r="F1420" s="51" t="s">
        <v>281</v>
      </c>
      <c r="G1420" s="4">
        <v>637</v>
      </c>
      <c r="H1420" s="4" t="s">
        <v>130</v>
      </c>
      <c r="I1420" s="24">
        <v>1580</v>
      </c>
      <c r="J1420" s="24"/>
      <c r="K1420" s="24">
        <f t="shared" si="113"/>
        <v>1580</v>
      </c>
      <c r="M1420" s="24"/>
      <c r="N1420" s="24"/>
      <c r="O1420" s="24">
        <f t="shared" si="115"/>
        <v>0</v>
      </c>
      <c r="Q1420" s="24">
        <f t="shared" si="112"/>
        <v>1580</v>
      </c>
      <c r="R1420" s="24">
        <f t="shared" si="112"/>
        <v>0</v>
      </c>
      <c r="S1420" s="24">
        <f t="shared" si="112"/>
        <v>1580</v>
      </c>
    </row>
    <row r="1421" spans="2:19" x14ac:dyDescent="0.2">
      <c r="B1421" s="73">
        <f t="shared" si="114"/>
        <v>717</v>
      </c>
      <c r="C1421" s="13"/>
      <c r="D1421" s="13"/>
      <c r="E1421" s="13"/>
      <c r="F1421" s="50" t="s">
        <v>281</v>
      </c>
      <c r="G1421" s="13">
        <v>640</v>
      </c>
      <c r="H1421" s="13" t="s">
        <v>136</v>
      </c>
      <c r="I1421" s="47">
        <v>1800</v>
      </c>
      <c r="J1421" s="47"/>
      <c r="K1421" s="47">
        <f t="shared" si="113"/>
        <v>1800</v>
      </c>
      <c r="M1421" s="47"/>
      <c r="N1421" s="47"/>
      <c r="O1421" s="47">
        <f t="shared" si="115"/>
        <v>0</v>
      </c>
      <c r="Q1421" s="47">
        <f t="shared" si="112"/>
        <v>1800</v>
      </c>
      <c r="R1421" s="47">
        <f t="shared" si="112"/>
        <v>0</v>
      </c>
      <c r="S1421" s="47">
        <f t="shared" si="112"/>
        <v>1800</v>
      </c>
    </row>
    <row r="1422" spans="2:19" ht="15" x14ac:dyDescent="0.25">
      <c r="B1422" s="73">
        <f t="shared" si="114"/>
        <v>718</v>
      </c>
      <c r="C1422" s="16"/>
      <c r="D1422" s="16"/>
      <c r="E1422" s="16">
        <v>4</v>
      </c>
      <c r="F1422" s="48"/>
      <c r="G1422" s="16"/>
      <c r="H1422" s="16" t="s">
        <v>86</v>
      </c>
      <c r="I1422" s="45">
        <f>I1423+I1424+I1425+I1432</f>
        <v>234307</v>
      </c>
      <c r="J1422" s="45">
        <f>J1423+J1424+J1425+J1432</f>
        <v>0</v>
      </c>
      <c r="K1422" s="45">
        <f t="shared" si="113"/>
        <v>234307</v>
      </c>
      <c r="M1422" s="45">
        <f>M1423+M1424+M1425+M1432</f>
        <v>0</v>
      </c>
      <c r="N1422" s="45">
        <f>N1423+N1424+N1425+N1432</f>
        <v>0</v>
      </c>
      <c r="O1422" s="45">
        <f t="shared" si="115"/>
        <v>0</v>
      </c>
      <c r="Q1422" s="45">
        <f>Q1423+Q1424+Q1425+Q1432</f>
        <v>234307</v>
      </c>
      <c r="R1422" s="45">
        <f>R1423+R1424+R1425+R1432</f>
        <v>0</v>
      </c>
      <c r="S1422" s="45">
        <f>S1423+S1424+S1425+S1432</f>
        <v>234307</v>
      </c>
    </row>
    <row r="1423" spans="2:19" x14ac:dyDescent="0.2">
      <c r="B1423" s="73">
        <f t="shared" si="114"/>
        <v>719</v>
      </c>
      <c r="C1423" s="13"/>
      <c r="D1423" s="13"/>
      <c r="E1423" s="13"/>
      <c r="F1423" s="50" t="s">
        <v>74</v>
      </c>
      <c r="G1423" s="13">
        <v>610</v>
      </c>
      <c r="H1423" s="13" t="s">
        <v>137</v>
      </c>
      <c r="I1423" s="47">
        <v>118476</v>
      </c>
      <c r="J1423" s="47"/>
      <c r="K1423" s="47">
        <f t="shared" si="113"/>
        <v>118476</v>
      </c>
      <c r="M1423" s="47"/>
      <c r="N1423" s="47"/>
      <c r="O1423" s="47">
        <f t="shared" si="115"/>
        <v>0</v>
      </c>
      <c r="Q1423" s="47">
        <f t="shared" ref="Q1423:S1432" si="116">M1423+I1423</f>
        <v>118476</v>
      </c>
      <c r="R1423" s="47">
        <f t="shared" si="116"/>
        <v>0</v>
      </c>
      <c r="S1423" s="47">
        <f t="shared" si="116"/>
        <v>118476</v>
      </c>
    </row>
    <row r="1424" spans="2:19" x14ac:dyDescent="0.2">
      <c r="B1424" s="73">
        <f t="shared" si="114"/>
        <v>720</v>
      </c>
      <c r="C1424" s="13"/>
      <c r="D1424" s="13"/>
      <c r="E1424" s="13"/>
      <c r="F1424" s="50" t="s">
        <v>74</v>
      </c>
      <c r="G1424" s="13">
        <v>620</v>
      </c>
      <c r="H1424" s="13" t="s">
        <v>132</v>
      </c>
      <c r="I1424" s="47">
        <v>45321</v>
      </c>
      <c r="J1424" s="47"/>
      <c r="K1424" s="47">
        <f t="shared" si="113"/>
        <v>45321</v>
      </c>
      <c r="M1424" s="47"/>
      <c r="N1424" s="47"/>
      <c r="O1424" s="47">
        <f t="shared" si="115"/>
        <v>0</v>
      </c>
      <c r="Q1424" s="47">
        <f t="shared" si="116"/>
        <v>45321</v>
      </c>
      <c r="R1424" s="47">
        <f t="shared" si="116"/>
        <v>0</v>
      </c>
      <c r="S1424" s="47">
        <f t="shared" si="116"/>
        <v>45321</v>
      </c>
    </row>
    <row r="1425" spans="2:19" x14ac:dyDescent="0.2">
      <c r="B1425" s="73">
        <f t="shared" si="114"/>
        <v>721</v>
      </c>
      <c r="C1425" s="13"/>
      <c r="D1425" s="13"/>
      <c r="E1425" s="13"/>
      <c r="F1425" s="50" t="s">
        <v>74</v>
      </c>
      <c r="G1425" s="13">
        <v>630</v>
      </c>
      <c r="H1425" s="13" t="s">
        <v>129</v>
      </c>
      <c r="I1425" s="47">
        <f>I1431+I1430+I1429+I1428+I1427+I1426</f>
        <v>67020</v>
      </c>
      <c r="J1425" s="47">
        <f>J1431+J1430+J1429+J1428+J1427+J1426</f>
        <v>0</v>
      </c>
      <c r="K1425" s="47">
        <f t="shared" si="113"/>
        <v>67020</v>
      </c>
      <c r="M1425" s="47">
        <f>M1431+M1430+M1429+M1428+M1427+M1426</f>
        <v>0</v>
      </c>
      <c r="N1425" s="47">
        <f>N1431+N1430+N1429+N1428+N1427+N1426</f>
        <v>0</v>
      </c>
      <c r="O1425" s="47">
        <f t="shared" si="115"/>
        <v>0</v>
      </c>
      <c r="Q1425" s="47">
        <f t="shared" si="116"/>
        <v>67020</v>
      </c>
      <c r="R1425" s="47">
        <f t="shared" si="116"/>
        <v>0</v>
      </c>
      <c r="S1425" s="47">
        <f t="shared" si="116"/>
        <v>67020</v>
      </c>
    </row>
    <row r="1426" spans="2:19" x14ac:dyDescent="0.2">
      <c r="B1426" s="73">
        <f t="shared" si="114"/>
        <v>722</v>
      </c>
      <c r="C1426" s="4"/>
      <c r="D1426" s="4"/>
      <c r="E1426" s="4"/>
      <c r="F1426" s="51" t="s">
        <v>74</v>
      </c>
      <c r="G1426" s="4">
        <v>632</v>
      </c>
      <c r="H1426" s="4" t="s">
        <v>140</v>
      </c>
      <c r="I1426" s="24">
        <v>2200</v>
      </c>
      <c r="J1426" s="24"/>
      <c r="K1426" s="24">
        <f t="shared" si="113"/>
        <v>2200</v>
      </c>
      <c r="M1426" s="24"/>
      <c r="N1426" s="24"/>
      <c r="O1426" s="24">
        <f t="shared" si="115"/>
        <v>0</v>
      </c>
      <c r="Q1426" s="24">
        <f t="shared" si="116"/>
        <v>2200</v>
      </c>
      <c r="R1426" s="24">
        <f t="shared" si="116"/>
        <v>0</v>
      </c>
      <c r="S1426" s="24">
        <f t="shared" si="116"/>
        <v>2200</v>
      </c>
    </row>
    <row r="1427" spans="2:19" x14ac:dyDescent="0.2">
      <c r="B1427" s="73">
        <f t="shared" si="114"/>
        <v>723</v>
      </c>
      <c r="C1427" s="4"/>
      <c r="D1427" s="4"/>
      <c r="E1427" s="4"/>
      <c r="F1427" s="51" t="s">
        <v>74</v>
      </c>
      <c r="G1427" s="4">
        <v>633</v>
      </c>
      <c r="H1427" s="4" t="s">
        <v>133</v>
      </c>
      <c r="I1427" s="24">
        <f>3700+10000</f>
        <v>13700</v>
      </c>
      <c r="J1427" s="24"/>
      <c r="K1427" s="24">
        <f t="shared" si="113"/>
        <v>13700</v>
      </c>
      <c r="M1427" s="24"/>
      <c r="N1427" s="24"/>
      <c r="O1427" s="24">
        <f t="shared" si="115"/>
        <v>0</v>
      </c>
      <c r="Q1427" s="24">
        <f t="shared" si="116"/>
        <v>13700</v>
      </c>
      <c r="R1427" s="24">
        <f t="shared" si="116"/>
        <v>0</v>
      </c>
      <c r="S1427" s="24">
        <f t="shared" si="116"/>
        <v>13700</v>
      </c>
    </row>
    <row r="1428" spans="2:19" x14ac:dyDescent="0.2">
      <c r="B1428" s="73">
        <f t="shared" si="114"/>
        <v>724</v>
      </c>
      <c r="C1428" s="4"/>
      <c r="D1428" s="4"/>
      <c r="E1428" s="4"/>
      <c r="F1428" s="51" t="s">
        <v>74</v>
      </c>
      <c r="G1428" s="4">
        <v>634</v>
      </c>
      <c r="H1428" s="4" t="s">
        <v>138</v>
      </c>
      <c r="I1428" s="24">
        <v>7270</v>
      </c>
      <c r="J1428" s="24"/>
      <c r="K1428" s="24">
        <f t="shared" si="113"/>
        <v>7270</v>
      </c>
      <c r="M1428" s="24"/>
      <c r="N1428" s="24"/>
      <c r="O1428" s="24">
        <f t="shared" si="115"/>
        <v>0</v>
      </c>
      <c r="Q1428" s="24">
        <f t="shared" si="116"/>
        <v>7270</v>
      </c>
      <c r="R1428" s="24">
        <f t="shared" si="116"/>
        <v>0</v>
      </c>
      <c r="S1428" s="24">
        <f t="shared" si="116"/>
        <v>7270</v>
      </c>
    </row>
    <row r="1429" spans="2:19" x14ac:dyDescent="0.2">
      <c r="B1429" s="73">
        <f t="shared" si="114"/>
        <v>725</v>
      </c>
      <c r="C1429" s="4"/>
      <c r="D1429" s="4"/>
      <c r="E1429" s="4"/>
      <c r="F1429" s="51" t="s">
        <v>74</v>
      </c>
      <c r="G1429" s="4">
        <v>635</v>
      </c>
      <c r="H1429" s="4" t="s">
        <v>139</v>
      </c>
      <c r="I1429" s="24">
        <v>1400</v>
      </c>
      <c r="J1429" s="24"/>
      <c r="K1429" s="24">
        <f t="shared" si="113"/>
        <v>1400</v>
      </c>
      <c r="M1429" s="24"/>
      <c r="N1429" s="24"/>
      <c r="O1429" s="24">
        <f t="shared" si="115"/>
        <v>0</v>
      </c>
      <c r="Q1429" s="24">
        <f t="shared" si="116"/>
        <v>1400</v>
      </c>
      <c r="R1429" s="24">
        <f t="shared" si="116"/>
        <v>0</v>
      </c>
      <c r="S1429" s="24">
        <f t="shared" si="116"/>
        <v>1400</v>
      </c>
    </row>
    <row r="1430" spans="2:19" x14ac:dyDescent="0.2">
      <c r="B1430" s="73">
        <f t="shared" si="114"/>
        <v>726</v>
      </c>
      <c r="C1430" s="4"/>
      <c r="D1430" s="4"/>
      <c r="E1430" s="4"/>
      <c r="F1430" s="51" t="s">
        <v>74</v>
      </c>
      <c r="G1430" s="4">
        <v>636</v>
      </c>
      <c r="H1430" s="4" t="s">
        <v>134</v>
      </c>
      <c r="I1430" s="24">
        <v>2350</v>
      </c>
      <c r="J1430" s="24"/>
      <c r="K1430" s="24">
        <f t="shared" si="113"/>
        <v>2350</v>
      </c>
      <c r="M1430" s="24"/>
      <c r="N1430" s="24"/>
      <c r="O1430" s="24">
        <f t="shared" si="115"/>
        <v>0</v>
      </c>
      <c r="Q1430" s="24">
        <f t="shared" si="116"/>
        <v>2350</v>
      </c>
      <c r="R1430" s="24">
        <f t="shared" si="116"/>
        <v>0</v>
      </c>
      <c r="S1430" s="24">
        <f t="shared" si="116"/>
        <v>2350</v>
      </c>
    </row>
    <row r="1431" spans="2:19" x14ac:dyDescent="0.2">
      <c r="B1431" s="73">
        <f t="shared" si="114"/>
        <v>727</v>
      </c>
      <c r="C1431" s="4"/>
      <c r="D1431" s="4"/>
      <c r="E1431" s="4"/>
      <c r="F1431" s="51" t="s">
        <v>74</v>
      </c>
      <c r="G1431" s="4">
        <v>637</v>
      </c>
      <c r="H1431" s="4" t="s">
        <v>130</v>
      </c>
      <c r="I1431" s="24">
        <v>40100</v>
      </c>
      <c r="J1431" s="24"/>
      <c r="K1431" s="24">
        <f t="shared" si="113"/>
        <v>40100</v>
      </c>
      <c r="M1431" s="24"/>
      <c r="N1431" s="24"/>
      <c r="O1431" s="24">
        <f t="shared" si="115"/>
        <v>0</v>
      </c>
      <c r="Q1431" s="24">
        <f t="shared" si="116"/>
        <v>40100</v>
      </c>
      <c r="R1431" s="24">
        <f t="shared" si="116"/>
        <v>0</v>
      </c>
      <c r="S1431" s="24">
        <f t="shared" si="116"/>
        <v>40100</v>
      </c>
    </row>
    <row r="1432" spans="2:19" x14ac:dyDescent="0.2">
      <c r="B1432" s="73">
        <f t="shared" si="114"/>
        <v>728</v>
      </c>
      <c r="C1432" s="13"/>
      <c r="D1432" s="13"/>
      <c r="E1432" s="13"/>
      <c r="F1432" s="50" t="s">
        <v>74</v>
      </c>
      <c r="G1432" s="13">
        <v>640</v>
      </c>
      <c r="H1432" s="13" t="s">
        <v>136</v>
      </c>
      <c r="I1432" s="47">
        <v>3490</v>
      </c>
      <c r="J1432" s="47"/>
      <c r="K1432" s="47">
        <f t="shared" si="113"/>
        <v>3490</v>
      </c>
      <c r="M1432" s="47"/>
      <c r="N1432" s="47"/>
      <c r="O1432" s="47">
        <f t="shared" si="115"/>
        <v>0</v>
      </c>
      <c r="Q1432" s="47">
        <f t="shared" si="116"/>
        <v>3490</v>
      </c>
      <c r="R1432" s="47">
        <f t="shared" si="116"/>
        <v>0</v>
      </c>
      <c r="S1432" s="47">
        <f t="shared" si="116"/>
        <v>3490</v>
      </c>
    </row>
    <row r="1477" spans="2:19" ht="27" x14ac:dyDescent="0.35">
      <c r="B1477" s="201" t="s">
        <v>359</v>
      </c>
      <c r="C1477" s="202"/>
      <c r="D1477" s="202"/>
      <c r="E1477" s="202"/>
      <c r="F1477" s="202"/>
      <c r="G1477" s="202"/>
      <c r="H1477" s="202"/>
      <c r="I1477" s="202"/>
      <c r="J1477" s="202"/>
      <c r="K1477" s="202"/>
      <c r="L1477" s="202"/>
      <c r="M1477" s="202"/>
      <c r="N1477" s="202"/>
      <c r="O1477" s="202"/>
      <c r="P1477" s="202"/>
      <c r="Q1477" s="202"/>
      <c r="R1477" s="113"/>
      <c r="S1477" s="113"/>
    </row>
    <row r="1478" spans="2:19" ht="12.75" customHeight="1" x14ac:dyDescent="0.2">
      <c r="B1478" s="203" t="s">
        <v>286</v>
      </c>
      <c r="C1478" s="204"/>
      <c r="D1478" s="204"/>
      <c r="E1478" s="204"/>
      <c r="F1478" s="204"/>
      <c r="G1478" s="204"/>
      <c r="H1478" s="204"/>
      <c r="I1478" s="204"/>
      <c r="J1478" s="204"/>
      <c r="K1478" s="204"/>
      <c r="L1478" s="204"/>
      <c r="M1478" s="204"/>
      <c r="N1478" s="114"/>
      <c r="O1478" s="114"/>
      <c r="Q1478" s="189" t="s">
        <v>536</v>
      </c>
      <c r="R1478" s="189" t="s">
        <v>525</v>
      </c>
      <c r="S1478" s="189" t="s">
        <v>527</v>
      </c>
    </row>
    <row r="1479" spans="2:19" ht="12.75" customHeight="1" x14ac:dyDescent="0.2">
      <c r="B1479" s="205" t="s">
        <v>113</v>
      </c>
      <c r="C1479" s="207" t="s">
        <v>121</v>
      </c>
      <c r="D1479" s="207" t="s">
        <v>122</v>
      </c>
      <c r="E1479" s="209" t="s">
        <v>126</v>
      </c>
      <c r="F1479" s="207" t="s">
        <v>123</v>
      </c>
      <c r="G1479" s="207" t="s">
        <v>124</v>
      </c>
      <c r="H1479" s="195" t="s">
        <v>125</v>
      </c>
      <c r="I1479" s="189" t="s">
        <v>532</v>
      </c>
      <c r="J1479" s="189" t="s">
        <v>525</v>
      </c>
      <c r="K1479" s="189" t="s">
        <v>533</v>
      </c>
      <c r="M1479" s="189" t="s">
        <v>534</v>
      </c>
      <c r="N1479" s="189" t="s">
        <v>525</v>
      </c>
      <c r="O1479" s="189" t="s">
        <v>535</v>
      </c>
      <c r="Q1479" s="190"/>
      <c r="R1479" s="190"/>
      <c r="S1479" s="190"/>
    </row>
    <row r="1480" spans="2:19" x14ac:dyDescent="0.2">
      <c r="B1480" s="205"/>
      <c r="C1480" s="207"/>
      <c r="D1480" s="207"/>
      <c r="E1480" s="210"/>
      <c r="F1480" s="207"/>
      <c r="G1480" s="207"/>
      <c r="H1480" s="195"/>
      <c r="I1480" s="190"/>
      <c r="J1480" s="190"/>
      <c r="K1480" s="190"/>
      <c r="M1480" s="190"/>
      <c r="N1480" s="190"/>
      <c r="O1480" s="190"/>
      <c r="Q1480" s="190"/>
      <c r="R1480" s="190"/>
      <c r="S1480" s="190"/>
    </row>
    <row r="1481" spans="2:19" x14ac:dyDescent="0.2">
      <c r="B1481" s="205"/>
      <c r="C1481" s="207"/>
      <c r="D1481" s="207"/>
      <c r="E1481" s="210"/>
      <c r="F1481" s="207"/>
      <c r="G1481" s="207"/>
      <c r="H1481" s="195"/>
      <c r="I1481" s="190"/>
      <c r="J1481" s="190"/>
      <c r="K1481" s="190"/>
      <c r="M1481" s="190"/>
      <c r="N1481" s="190"/>
      <c r="O1481" s="190"/>
      <c r="Q1481" s="190"/>
      <c r="R1481" s="190"/>
      <c r="S1481" s="190"/>
    </row>
    <row r="1482" spans="2:19" ht="13.5" thickBot="1" x14ac:dyDescent="0.25">
      <c r="B1482" s="206"/>
      <c r="C1482" s="208"/>
      <c r="D1482" s="208"/>
      <c r="E1482" s="211"/>
      <c r="F1482" s="208"/>
      <c r="G1482" s="208"/>
      <c r="H1482" s="196"/>
      <c r="I1482" s="191"/>
      <c r="J1482" s="191"/>
      <c r="K1482" s="191"/>
      <c r="M1482" s="191"/>
      <c r="N1482" s="191"/>
      <c r="O1482" s="191"/>
      <c r="Q1482" s="191"/>
      <c r="R1482" s="191"/>
      <c r="S1482" s="191"/>
    </row>
    <row r="1483" spans="2:19" ht="16.5" thickTop="1" x14ac:dyDescent="0.2">
      <c r="B1483" s="73">
        <f t="shared" ref="B1483:B1547" si="117">B1482+1</f>
        <v>1</v>
      </c>
      <c r="C1483" s="197" t="s">
        <v>310</v>
      </c>
      <c r="D1483" s="198"/>
      <c r="E1483" s="198"/>
      <c r="F1483" s="198"/>
      <c r="G1483" s="198"/>
      <c r="H1483" s="199"/>
      <c r="I1483" s="42">
        <f>I1550+I1495+I1487+I1484</f>
        <v>1324500</v>
      </c>
      <c r="J1483" s="42">
        <f>J1550+J1495+J1487+J1484</f>
        <v>1500</v>
      </c>
      <c r="K1483" s="42">
        <f t="shared" ref="K1483:K1547" si="118">I1483+J1483</f>
        <v>1326000</v>
      </c>
      <c r="M1483" s="42">
        <f>M1550+M1495+M1487+M1484</f>
        <v>989855</v>
      </c>
      <c r="N1483" s="42">
        <f>N1550+N1495+N1487+N1484</f>
        <v>-1500</v>
      </c>
      <c r="O1483" s="42">
        <f t="shared" ref="O1483:O1514" si="119">M1483+N1483</f>
        <v>988355</v>
      </c>
      <c r="Q1483" s="42">
        <f t="shared" ref="Q1483:S1547" si="120">I1483+M1483</f>
        <v>2314355</v>
      </c>
      <c r="R1483" s="42">
        <f t="shared" si="120"/>
        <v>0</v>
      </c>
      <c r="S1483" s="42">
        <f t="shared" si="120"/>
        <v>2314355</v>
      </c>
    </row>
    <row r="1484" spans="2:19" ht="15" x14ac:dyDescent="0.2">
      <c r="B1484" s="73">
        <f t="shared" si="117"/>
        <v>2</v>
      </c>
      <c r="C1484" s="9">
        <v>1</v>
      </c>
      <c r="D1484" s="200" t="s">
        <v>12</v>
      </c>
      <c r="E1484" s="193"/>
      <c r="F1484" s="193"/>
      <c r="G1484" s="193"/>
      <c r="H1484" s="194"/>
      <c r="I1484" s="43">
        <f>I1485</f>
        <v>1700</v>
      </c>
      <c r="J1484" s="43">
        <f>J1485</f>
        <v>0</v>
      </c>
      <c r="K1484" s="43">
        <f t="shared" si="118"/>
        <v>1700</v>
      </c>
      <c r="M1484" s="43">
        <f>M1485</f>
        <v>0</v>
      </c>
      <c r="N1484" s="43">
        <f>N1485</f>
        <v>0</v>
      </c>
      <c r="O1484" s="43">
        <f t="shared" si="119"/>
        <v>0</v>
      </c>
      <c r="Q1484" s="43">
        <f t="shared" si="120"/>
        <v>1700</v>
      </c>
      <c r="R1484" s="43">
        <f t="shared" si="120"/>
        <v>0</v>
      </c>
      <c r="S1484" s="43">
        <f t="shared" si="120"/>
        <v>1700</v>
      </c>
    </row>
    <row r="1485" spans="2:19" x14ac:dyDescent="0.2">
      <c r="B1485" s="73">
        <f t="shared" si="117"/>
        <v>3</v>
      </c>
      <c r="C1485" s="13"/>
      <c r="D1485" s="13"/>
      <c r="E1485" s="13"/>
      <c r="F1485" s="50" t="s">
        <v>190</v>
      </c>
      <c r="G1485" s="13">
        <v>630</v>
      </c>
      <c r="H1485" s="13" t="s">
        <v>129</v>
      </c>
      <c r="I1485" s="47">
        <f>I1486</f>
        <v>1700</v>
      </c>
      <c r="J1485" s="47">
        <f>J1486</f>
        <v>0</v>
      </c>
      <c r="K1485" s="47">
        <f t="shared" si="118"/>
        <v>1700</v>
      </c>
      <c r="M1485" s="47">
        <v>0</v>
      </c>
      <c r="N1485" s="47"/>
      <c r="O1485" s="47">
        <f t="shared" si="119"/>
        <v>0</v>
      </c>
      <c r="Q1485" s="47">
        <f t="shared" si="120"/>
        <v>1700</v>
      </c>
      <c r="R1485" s="47">
        <f t="shared" si="120"/>
        <v>0</v>
      </c>
      <c r="S1485" s="47">
        <f t="shared" si="120"/>
        <v>1700</v>
      </c>
    </row>
    <row r="1486" spans="2:19" x14ac:dyDescent="0.2">
      <c r="B1486" s="73">
        <f t="shared" si="117"/>
        <v>4</v>
      </c>
      <c r="C1486" s="13"/>
      <c r="D1486" s="13"/>
      <c r="E1486" s="13"/>
      <c r="F1486" s="62" t="s">
        <v>190</v>
      </c>
      <c r="G1486" s="58">
        <v>633</v>
      </c>
      <c r="H1486" s="58" t="s">
        <v>366</v>
      </c>
      <c r="I1486" s="56">
        <v>1700</v>
      </c>
      <c r="J1486" s="56"/>
      <c r="K1486" s="56">
        <f t="shared" si="118"/>
        <v>1700</v>
      </c>
      <c r="M1486" s="47"/>
      <c r="N1486" s="47"/>
      <c r="O1486" s="47">
        <f t="shared" si="119"/>
        <v>0</v>
      </c>
      <c r="Q1486" s="24">
        <f t="shared" si="120"/>
        <v>1700</v>
      </c>
      <c r="R1486" s="24">
        <f t="shared" si="120"/>
        <v>0</v>
      </c>
      <c r="S1486" s="24">
        <f t="shared" si="120"/>
        <v>1700</v>
      </c>
    </row>
    <row r="1487" spans="2:19" ht="15" x14ac:dyDescent="0.2">
      <c r="B1487" s="73">
        <f t="shared" si="117"/>
        <v>5</v>
      </c>
      <c r="C1487" s="9">
        <v>2</v>
      </c>
      <c r="D1487" s="200" t="s">
        <v>360</v>
      </c>
      <c r="E1487" s="193"/>
      <c r="F1487" s="193"/>
      <c r="G1487" s="193"/>
      <c r="H1487" s="194"/>
      <c r="I1487" s="43">
        <f>I1488</f>
        <v>72500</v>
      </c>
      <c r="J1487" s="43">
        <f>J1488</f>
        <v>0</v>
      </c>
      <c r="K1487" s="43">
        <f t="shared" si="118"/>
        <v>72500</v>
      </c>
      <c r="M1487" s="43">
        <f>M1488</f>
        <v>0</v>
      </c>
      <c r="N1487" s="43">
        <f>N1488</f>
        <v>0</v>
      </c>
      <c r="O1487" s="43">
        <f t="shared" si="119"/>
        <v>0</v>
      </c>
      <c r="Q1487" s="43">
        <f t="shared" si="120"/>
        <v>72500</v>
      </c>
      <c r="R1487" s="43">
        <f t="shared" si="120"/>
        <v>0</v>
      </c>
      <c r="S1487" s="43">
        <f t="shared" si="120"/>
        <v>72500</v>
      </c>
    </row>
    <row r="1488" spans="2:19" x14ac:dyDescent="0.2">
      <c r="B1488" s="73">
        <f t="shared" si="117"/>
        <v>6</v>
      </c>
      <c r="C1488" s="13"/>
      <c r="D1488" s="13"/>
      <c r="E1488" s="13"/>
      <c r="F1488" s="50" t="s">
        <v>190</v>
      </c>
      <c r="G1488" s="13">
        <v>640</v>
      </c>
      <c r="H1488" s="13" t="s">
        <v>136</v>
      </c>
      <c r="I1488" s="47">
        <f>SUM(I1489:I1494)</f>
        <v>72500</v>
      </c>
      <c r="J1488" s="47">
        <f>SUM(J1489:J1494)</f>
        <v>0</v>
      </c>
      <c r="K1488" s="47">
        <f t="shared" si="118"/>
        <v>72500</v>
      </c>
      <c r="M1488" s="47">
        <f>SUM(M1489:M1492)</f>
        <v>0</v>
      </c>
      <c r="N1488" s="47">
        <f>SUM(N1489:N1492)</f>
        <v>0</v>
      </c>
      <c r="O1488" s="47">
        <f t="shared" si="119"/>
        <v>0</v>
      </c>
      <c r="Q1488" s="47">
        <f t="shared" si="120"/>
        <v>72500</v>
      </c>
      <c r="R1488" s="47">
        <f t="shared" si="120"/>
        <v>0</v>
      </c>
      <c r="S1488" s="47">
        <f t="shared" si="120"/>
        <v>72500</v>
      </c>
    </row>
    <row r="1489" spans="2:19" x14ac:dyDescent="0.2">
      <c r="B1489" s="73">
        <f t="shared" si="117"/>
        <v>7</v>
      </c>
      <c r="C1489" s="13"/>
      <c r="D1489" s="55"/>
      <c r="E1489" s="13"/>
      <c r="F1489" s="50"/>
      <c r="G1489" s="13"/>
      <c r="H1489" s="57" t="s">
        <v>191</v>
      </c>
      <c r="I1489" s="56">
        <v>50000</v>
      </c>
      <c r="J1489" s="56"/>
      <c r="K1489" s="56">
        <f t="shared" si="118"/>
        <v>50000</v>
      </c>
      <c r="M1489" s="56"/>
      <c r="N1489" s="56"/>
      <c r="O1489" s="56">
        <f t="shared" si="119"/>
        <v>0</v>
      </c>
      <c r="Q1489" s="56">
        <f t="shared" si="120"/>
        <v>50000</v>
      </c>
      <c r="R1489" s="56">
        <f t="shared" si="120"/>
        <v>0</v>
      </c>
      <c r="S1489" s="56">
        <f t="shared" si="120"/>
        <v>50000</v>
      </c>
    </row>
    <row r="1490" spans="2:19" x14ac:dyDescent="0.2">
      <c r="B1490" s="73">
        <f t="shared" si="117"/>
        <v>8</v>
      </c>
      <c r="C1490" s="13"/>
      <c r="D1490" s="55"/>
      <c r="E1490" s="13"/>
      <c r="F1490" s="50"/>
      <c r="G1490" s="13"/>
      <c r="H1490" s="57" t="s">
        <v>349</v>
      </c>
      <c r="I1490" s="56">
        <v>5000</v>
      </c>
      <c r="J1490" s="56"/>
      <c r="K1490" s="56">
        <f t="shared" si="118"/>
        <v>5000</v>
      </c>
      <c r="M1490" s="56"/>
      <c r="N1490" s="56"/>
      <c r="O1490" s="56">
        <f t="shared" si="119"/>
        <v>0</v>
      </c>
      <c r="Q1490" s="56">
        <f t="shared" si="120"/>
        <v>5000</v>
      </c>
      <c r="R1490" s="56">
        <f t="shared" si="120"/>
        <v>0</v>
      </c>
      <c r="S1490" s="56">
        <f t="shared" si="120"/>
        <v>5000</v>
      </c>
    </row>
    <row r="1491" spans="2:19" x14ac:dyDescent="0.2">
      <c r="B1491" s="73">
        <f t="shared" si="117"/>
        <v>9</v>
      </c>
      <c r="C1491" s="13"/>
      <c r="D1491" s="55"/>
      <c r="E1491" s="13"/>
      <c r="F1491" s="50"/>
      <c r="G1491" s="13"/>
      <c r="H1491" s="57" t="s">
        <v>350</v>
      </c>
      <c r="I1491" s="56">
        <v>8500</v>
      </c>
      <c r="J1491" s="56"/>
      <c r="K1491" s="56">
        <f t="shared" si="118"/>
        <v>8500</v>
      </c>
      <c r="M1491" s="56"/>
      <c r="N1491" s="56"/>
      <c r="O1491" s="56">
        <f t="shared" si="119"/>
        <v>0</v>
      </c>
      <c r="Q1491" s="56">
        <f t="shared" si="120"/>
        <v>8500</v>
      </c>
      <c r="R1491" s="56">
        <f t="shared" si="120"/>
        <v>0</v>
      </c>
      <c r="S1491" s="56">
        <f t="shared" si="120"/>
        <v>8500</v>
      </c>
    </row>
    <row r="1492" spans="2:19" x14ac:dyDescent="0.2">
      <c r="B1492" s="73">
        <f t="shared" si="117"/>
        <v>10</v>
      </c>
      <c r="C1492" s="66"/>
      <c r="D1492" s="67"/>
      <c r="E1492" s="66"/>
      <c r="F1492" s="70"/>
      <c r="G1492" s="66"/>
      <c r="H1492" s="80" t="s">
        <v>351</v>
      </c>
      <c r="I1492" s="63">
        <v>3000</v>
      </c>
      <c r="J1492" s="63"/>
      <c r="K1492" s="63">
        <f t="shared" si="118"/>
        <v>3000</v>
      </c>
      <c r="M1492" s="63"/>
      <c r="N1492" s="63"/>
      <c r="O1492" s="63">
        <f t="shared" si="119"/>
        <v>0</v>
      </c>
      <c r="Q1492" s="56">
        <f t="shared" si="120"/>
        <v>3000</v>
      </c>
      <c r="R1492" s="56">
        <f t="shared" si="120"/>
        <v>0</v>
      </c>
      <c r="S1492" s="56">
        <f t="shared" si="120"/>
        <v>3000</v>
      </c>
    </row>
    <row r="1493" spans="2:19" x14ac:dyDescent="0.2">
      <c r="B1493" s="73">
        <f t="shared" si="117"/>
        <v>11</v>
      </c>
      <c r="C1493" s="66"/>
      <c r="D1493" s="67"/>
      <c r="E1493" s="66"/>
      <c r="F1493" s="70"/>
      <c r="G1493" s="66"/>
      <c r="H1493" s="80" t="s">
        <v>362</v>
      </c>
      <c r="I1493" s="63">
        <v>2000</v>
      </c>
      <c r="J1493" s="63"/>
      <c r="K1493" s="63">
        <f t="shared" si="118"/>
        <v>2000</v>
      </c>
      <c r="M1493" s="63"/>
      <c r="N1493" s="63"/>
      <c r="O1493" s="63">
        <f t="shared" si="119"/>
        <v>0</v>
      </c>
      <c r="Q1493" s="56">
        <f t="shared" si="120"/>
        <v>2000</v>
      </c>
      <c r="R1493" s="56">
        <f t="shared" si="120"/>
        <v>0</v>
      </c>
      <c r="S1493" s="56">
        <f t="shared" si="120"/>
        <v>2000</v>
      </c>
    </row>
    <row r="1494" spans="2:19" x14ac:dyDescent="0.2">
      <c r="B1494" s="73">
        <f t="shared" si="117"/>
        <v>12</v>
      </c>
      <c r="C1494" s="66"/>
      <c r="D1494" s="67"/>
      <c r="E1494" s="66"/>
      <c r="F1494" s="70"/>
      <c r="G1494" s="66"/>
      <c r="H1494" s="80" t="s">
        <v>363</v>
      </c>
      <c r="I1494" s="63">
        <v>4000</v>
      </c>
      <c r="J1494" s="63"/>
      <c r="K1494" s="63">
        <f t="shared" si="118"/>
        <v>4000</v>
      </c>
      <c r="M1494" s="63"/>
      <c r="N1494" s="63"/>
      <c r="O1494" s="63">
        <f t="shared" si="119"/>
        <v>0</v>
      </c>
      <c r="Q1494" s="56">
        <f t="shared" si="120"/>
        <v>4000</v>
      </c>
      <c r="R1494" s="56">
        <f t="shared" si="120"/>
        <v>0</v>
      </c>
      <c r="S1494" s="56">
        <f t="shared" si="120"/>
        <v>4000</v>
      </c>
    </row>
    <row r="1495" spans="2:19" ht="15" x14ac:dyDescent="0.2">
      <c r="B1495" s="73">
        <f t="shared" si="117"/>
        <v>13</v>
      </c>
      <c r="C1495" s="9">
        <v>3</v>
      </c>
      <c r="D1495" s="214" t="s">
        <v>212</v>
      </c>
      <c r="E1495" s="213"/>
      <c r="F1495" s="213"/>
      <c r="G1495" s="213"/>
      <c r="H1495" s="213"/>
      <c r="I1495" s="43">
        <f>I1549+I1532+I1513+I1500+I1496</f>
        <v>1230300</v>
      </c>
      <c r="J1495" s="43">
        <f>J1549+J1532+J1513+J1500+J1496</f>
        <v>1500</v>
      </c>
      <c r="K1495" s="43">
        <f t="shared" si="118"/>
        <v>1231800</v>
      </c>
      <c r="M1495" s="43">
        <f>M1549+M1532+M1513+M1500+M1496</f>
        <v>944255</v>
      </c>
      <c r="N1495" s="43">
        <f>N1549+N1532+N1513+N1500+N1496</f>
        <v>-1500</v>
      </c>
      <c r="O1495" s="43">
        <f t="shared" si="119"/>
        <v>942755</v>
      </c>
      <c r="Q1495" s="43">
        <f t="shared" si="120"/>
        <v>2174555</v>
      </c>
      <c r="R1495" s="43">
        <f t="shared" si="120"/>
        <v>0</v>
      </c>
      <c r="S1495" s="43">
        <f t="shared" si="120"/>
        <v>2174555</v>
      </c>
    </row>
    <row r="1496" spans="2:19" ht="15" x14ac:dyDescent="0.25">
      <c r="B1496" s="73">
        <f t="shared" si="117"/>
        <v>14</v>
      </c>
      <c r="C1496" s="2"/>
      <c r="D1496" s="2">
        <v>1</v>
      </c>
      <c r="E1496" s="212" t="s">
        <v>211</v>
      </c>
      <c r="F1496" s="213"/>
      <c r="G1496" s="213"/>
      <c r="H1496" s="213"/>
      <c r="I1496" s="44">
        <f>I1497</f>
        <v>160750</v>
      </c>
      <c r="J1496" s="44">
        <f>J1497</f>
        <v>0</v>
      </c>
      <c r="K1496" s="44">
        <f t="shared" si="118"/>
        <v>160750</v>
      </c>
      <c r="M1496" s="44">
        <f>M1497</f>
        <v>0</v>
      </c>
      <c r="N1496" s="44">
        <f>N1497</f>
        <v>0</v>
      </c>
      <c r="O1496" s="44">
        <f t="shared" si="119"/>
        <v>0</v>
      </c>
      <c r="Q1496" s="44">
        <f t="shared" si="120"/>
        <v>160750</v>
      </c>
      <c r="R1496" s="44">
        <f t="shared" si="120"/>
        <v>0</v>
      </c>
      <c r="S1496" s="44">
        <f t="shared" si="120"/>
        <v>160750</v>
      </c>
    </row>
    <row r="1497" spans="2:19" x14ac:dyDescent="0.2">
      <c r="B1497" s="73">
        <f t="shared" si="117"/>
        <v>15</v>
      </c>
      <c r="C1497" s="13"/>
      <c r="D1497" s="13"/>
      <c r="E1497" s="13"/>
      <c r="F1497" s="50" t="s">
        <v>190</v>
      </c>
      <c r="G1497" s="13">
        <v>630</v>
      </c>
      <c r="H1497" s="13" t="s">
        <v>129</v>
      </c>
      <c r="I1497" s="47">
        <f>I1498+I1499</f>
        <v>160750</v>
      </c>
      <c r="J1497" s="47">
        <f>J1498+J1499</f>
        <v>0</v>
      </c>
      <c r="K1497" s="47">
        <f t="shared" si="118"/>
        <v>160750</v>
      </c>
      <c r="M1497" s="47">
        <v>0</v>
      </c>
      <c r="N1497" s="47"/>
      <c r="O1497" s="47">
        <f t="shared" si="119"/>
        <v>0</v>
      </c>
      <c r="Q1497" s="47">
        <f t="shared" si="120"/>
        <v>160750</v>
      </c>
      <c r="R1497" s="47">
        <f t="shared" si="120"/>
        <v>0</v>
      </c>
      <c r="S1497" s="47">
        <f t="shared" si="120"/>
        <v>160750</v>
      </c>
    </row>
    <row r="1498" spans="2:19" x14ac:dyDescent="0.2">
      <c r="B1498" s="73">
        <f t="shared" si="117"/>
        <v>16</v>
      </c>
      <c r="C1498" s="4"/>
      <c r="D1498" s="4"/>
      <c r="E1498" s="4"/>
      <c r="F1498" s="51" t="s">
        <v>190</v>
      </c>
      <c r="G1498" s="4">
        <v>636</v>
      </c>
      <c r="H1498" s="4" t="s">
        <v>134</v>
      </c>
      <c r="I1498" s="24">
        <v>159950</v>
      </c>
      <c r="J1498" s="24"/>
      <c r="K1498" s="24">
        <f t="shared" si="118"/>
        <v>159950</v>
      </c>
      <c r="M1498" s="24"/>
      <c r="N1498" s="24"/>
      <c r="O1498" s="24">
        <f t="shared" si="119"/>
        <v>0</v>
      </c>
      <c r="Q1498" s="24">
        <f t="shared" si="120"/>
        <v>159950</v>
      </c>
      <c r="R1498" s="24">
        <f t="shared" si="120"/>
        <v>0</v>
      </c>
      <c r="S1498" s="24">
        <f t="shared" si="120"/>
        <v>159950</v>
      </c>
    </row>
    <row r="1499" spans="2:19" x14ac:dyDescent="0.2">
      <c r="B1499" s="73">
        <f t="shared" si="117"/>
        <v>17</v>
      </c>
      <c r="C1499" s="4"/>
      <c r="D1499" s="4"/>
      <c r="E1499" s="4"/>
      <c r="F1499" s="51" t="s">
        <v>190</v>
      </c>
      <c r="G1499" s="4">
        <v>637</v>
      </c>
      <c r="H1499" s="4" t="s">
        <v>130</v>
      </c>
      <c r="I1499" s="24">
        <v>800</v>
      </c>
      <c r="J1499" s="24"/>
      <c r="K1499" s="24">
        <f t="shared" si="118"/>
        <v>800</v>
      </c>
      <c r="M1499" s="24"/>
      <c r="N1499" s="24"/>
      <c r="O1499" s="24">
        <f t="shared" si="119"/>
        <v>0</v>
      </c>
      <c r="Q1499" s="24">
        <f t="shared" si="120"/>
        <v>800</v>
      </c>
      <c r="R1499" s="24">
        <f t="shared" si="120"/>
        <v>0</v>
      </c>
      <c r="S1499" s="24">
        <f t="shared" si="120"/>
        <v>800</v>
      </c>
    </row>
    <row r="1500" spans="2:19" ht="15" x14ac:dyDescent="0.25">
      <c r="B1500" s="73">
        <f t="shared" si="117"/>
        <v>18</v>
      </c>
      <c r="C1500" s="2"/>
      <c r="D1500" s="2">
        <v>2</v>
      </c>
      <c r="E1500" s="212" t="s">
        <v>213</v>
      </c>
      <c r="F1500" s="213"/>
      <c r="G1500" s="213"/>
      <c r="H1500" s="213"/>
      <c r="I1500" s="44">
        <f>I1501+I1507+I1509</f>
        <v>204280</v>
      </c>
      <c r="J1500" s="44">
        <f>J1501+J1507+J1509</f>
        <v>0</v>
      </c>
      <c r="K1500" s="44">
        <f t="shared" si="118"/>
        <v>204280</v>
      </c>
      <c r="M1500" s="44">
        <f>M1501+M1507+M1509</f>
        <v>19000</v>
      </c>
      <c r="N1500" s="44">
        <f>N1501+N1507+N1509</f>
        <v>0</v>
      </c>
      <c r="O1500" s="44">
        <f t="shared" si="119"/>
        <v>19000</v>
      </c>
      <c r="Q1500" s="44">
        <f t="shared" si="120"/>
        <v>223280</v>
      </c>
      <c r="R1500" s="44">
        <f t="shared" si="120"/>
        <v>0</v>
      </c>
      <c r="S1500" s="44">
        <f t="shared" si="120"/>
        <v>223280</v>
      </c>
    </row>
    <row r="1501" spans="2:19" x14ac:dyDescent="0.2">
      <c r="B1501" s="73">
        <f t="shared" si="117"/>
        <v>19</v>
      </c>
      <c r="C1501" s="13"/>
      <c r="D1501" s="13"/>
      <c r="E1501" s="13"/>
      <c r="F1501" s="50" t="s">
        <v>190</v>
      </c>
      <c r="G1501" s="13">
        <v>630</v>
      </c>
      <c r="H1501" s="13" t="s">
        <v>129</v>
      </c>
      <c r="I1501" s="47">
        <f>I1506+I1505+I1502</f>
        <v>44280</v>
      </c>
      <c r="J1501" s="47">
        <f>J1506+J1505+J1502</f>
        <v>0</v>
      </c>
      <c r="K1501" s="47">
        <f t="shared" si="118"/>
        <v>44280</v>
      </c>
      <c r="M1501" s="47">
        <f>M1506+M1505+M1502</f>
        <v>0</v>
      </c>
      <c r="N1501" s="47">
        <f>N1506+N1505+N1502</f>
        <v>0</v>
      </c>
      <c r="O1501" s="47">
        <f t="shared" si="119"/>
        <v>0</v>
      </c>
      <c r="Q1501" s="47">
        <f t="shared" si="120"/>
        <v>44280</v>
      </c>
      <c r="R1501" s="47">
        <f t="shared" si="120"/>
        <v>0</v>
      </c>
      <c r="S1501" s="47">
        <f t="shared" si="120"/>
        <v>44280</v>
      </c>
    </row>
    <row r="1502" spans="2:19" x14ac:dyDescent="0.2">
      <c r="B1502" s="73">
        <f t="shared" si="117"/>
        <v>20</v>
      </c>
      <c r="C1502" s="4"/>
      <c r="D1502" s="4"/>
      <c r="E1502" s="4"/>
      <c r="F1502" s="51" t="s">
        <v>190</v>
      </c>
      <c r="G1502" s="4">
        <v>632</v>
      </c>
      <c r="H1502" s="4" t="s">
        <v>140</v>
      </c>
      <c r="I1502" s="24">
        <f>I1503+I1504</f>
        <v>3200</v>
      </c>
      <c r="J1502" s="24"/>
      <c r="K1502" s="24">
        <f t="shared" si="118"/>
        <v>3200</v>
      </c>
      <c r="M1502" s="24"/>
      <c r="N1502" s="24"/>
      <c r="O1502" s="24">
        <f t="shared" si="119"/>
        <v>0</v>
      </c>
      <c r="Q1502" s="24">
        <f t="shared" si="120"/>
        <v>3200</v>
      </c>
      <c r="R1502" s="24">
        <f t="shared" si="120"/>
        <v>0</v>
      </c>
      <c r="S1502" s="24">
        <f t="shared" si="120"/>
        <v>3200</v>
      </c>
    </row>
    <row r="1503" spans="2:19" x14ac:dyDescent="0.2">
      <c r="B1503" s="73">
        <f t="shared" si="117"/>
        <v>21</v>
      </c>
      <c r="C1503" s="4"/>
      <c r="D1503" s="4"/>
      <c r="E1503" s="4"/>
      <c r="F1503" s="51"/>
      <c r="G1503" s="4"/>
      <c r="H1503" s="4" t="s">
        <v>282</v>
      </c>
      <c r="I1503" s="24">
        <v>1000</v>
      </c>
      <c r="J1503" s="24"/>
      <c r="K1503" s="24">
        <f t="shared" si="118"/>
        <v>1000</v>
      </c>
      <c r="M1503" s="24"/>
      <c r="N1503" s="24"/>
      <c r="O1503" s="24">
        <f t="shared" si="119"/>
        <v>0</v>
      </c>
      <c r="Q1503" s="24">
        <f t="shared" si="120"/>
        <v>1000</v>
      </c>
      <c r="R1503" s="24">
        <f t="shared" si="120"/>
        <v>0</v>
      </c>
      <c r="S1503" s="24">
        <f t="shared" si="120"/>
        <v>1000</v>
      </c>
    </row>
    <row r="1504" spans="2:19" x14ac:dyDescent="0.2">
      <c r="B1504" s="73">
        <f t="shared" si="117"/>
        <v>22</v>
      </c>
      <c r="C1504" s="4"/>
      <c r="D1504" s="4"/>
      <c r="E1504" s="4"/>
      <c r="F1504" s="51"/>
      <c r="G1504" s="4"/>
      <c r="H1504" s="4" t="s">
        <v>365</v>
      </c>
      <c r="I1504" s="24">
        <v>2200</v>
      </c>
      <c r="J1504" s="24"/>
      <c r="K1504" s="24">
        <f t="shared" si="118"/>
        <v>2200</v>
      </c>
      <c r="M1504" s="24"/>
      <c r="N1504" s="24"/>
      <c r="O1504" s="24">
        <f t="shared" si="119"/>
        <v>0</v>
      </c>
      <c r="Q1504" s="24">
        <f t="shared" si="120"/>
        <v>2200</v>
      </c>
      <c r="R1504" s="24">
        <f t="shared" si="120"/>
        <v>0</v>
      </c>
      <c r="S1504" s="24">
        <f t="shared" si="120"/>
        <v>2200</v>
      </c>
    </row>
    <row r="1505" spans="2:19" x14ac:dyDescent="0.2">
      <c r="B1505" s="73">
        <f t="shared" si="117"/>
        <v>23</v>
      </c>
      <c r="C1505" s="4"/>
      <c r="D1505" s="4"/>
      <c r="E1505" s="4"/>
      <c r="F1505" s="51" t="s">
        <v>190</v>
      </c>
      <c r="G1505" s="4">
        <v>636</v>
      </c>
      <c r="H1505" s="4" t="s">
        <v>134</v>
      </c>
      <c r="I1505" s="56">
        <v>40000</v>
      </c>
      <c r="J1505" s="56"/>
      <c r="K1505" s="56">
        <f t="shared" si="118"/>
        <v>40000</v>
      </c>
      <c r="M1505" s="24"/>
      <c r="N1505" s="24"/>
      <c r="O1505" s="24">
        <f t="shared" si="119"/>
        <v>0</v>
      </c>
      <c r="Q1505" s="24">
        <f t="shared" si="120"/>
        <v>40000</v>
      </c>
      <c r="R1505" s="24">
        <f t="shared" si="120"/>
        <v>0</v>
      </c>
      <c r="S1505" s="24">
        <f t="shared" si="120"/>
        <v>40000</v>
      </c>
    </row>
    <row r="1506" spans="2:19" x14ac:dyDescent="0.2">
      <c r="B1506" s="73">
        <f t="shared" si="117"/>
        <v>24</v>
      </c>
      <c r="C1506" s="4"/>
      <c r="D1506" s="4"/>
      <c r="E1506" s="4"/>
      <c r="F1506" s="51" t="s">
        <v>190</v>
      </c>
      <c r="G1506" s="4">
        <v>637</v>
      </c>
      <c r="H1506" s="4" t="s">
        <v>130</v>
      </c>
      <c r="I1506" s="24">
        <v>1080</v>
      </c>
      <c r="J1506" s="24"/>
      <c r="K1506" s="24">
        <f t="shared" si="118"/>
        <v>1080</v>
      </c>
      <c r="M1506" s="24"/>
      <c r="N1506" s="24"/>
      <c r="O1506" s="24">
        <f t="shared" si="119"/>
        <v>0</v>
      </c>
      <c r="Q1506" s="24">
        <f t="shared" si="120"/>
        <v>1080</v>
      </c>
      <c r="R1506" s="24">
        <f t="shared" si="120"/>
        <v>0</v>
      </c>
      <c r="S1506" s="24">
        <f t="shared" si="120"/>
        <v>1080</v>
      </c>
    </row>
    <row r="1507" spans="2:19" x14ac:dyDescent="0.2">
      <c r="B1507" s="73">
        <f t="shared" si="117"/>
        <v>25</v>
      </c>
      <c r="C1507" s="13"/>
      <c r="D1507" s="13"/>
      <c r="E1507" s="13"/>
      <c r="F1507" s="50" t="s">
        <v>190</v>
      </c>
      <c r="G1507" s="13">
        <v>640</v>
      </c>
      <c r="H1507" s="13" t="s">
        <v>136</v>
      </c>
      <c r="I1507" s="47">
        <f>I1508</f>
        <v>160000</v>
      </c>
      <c r="J1507" s="47">
        <f>J1508</f>
        <v>0</v>
      </c>
      <c r="K1507" s="47">
        <f t="shared" si="118"/>
        <v>160000</v>
      </c>
      <c r="M1507" s="47">
        <f>SUM(M1508:M1508)</f>
        <v>0</v>
      </c>
      <c r="N1507" s="47">
        <f>SUM(N1508:N1508)</f>
        <v>0</v>
      </c>
      <c r="O1507" s="47">
        <f t="shared" si="119"/>
        <v>0</v>
      </c>
      <c r="Q1507" s="47">
        <f t="shared" si="120"/>
        <v>160000</v>
      </c>
      <c r="R1507" s="47">
        <f t="shared" si="120"/>
        <v>0</v>
      </c>
      <c r="S1507" s="47">
        <f t="shared" si="120"/>
        <v>160000</v>
      </c>
    </row>
    <row r="1508" spans="2:19" ht="24" x14ac:dyDescent="0.2">
      <c r="B1508" s="73">
        <f t="shared" si="117"/>
        <v>26</v>
      </c>
      <c r="C1508" s="66"/>
      <c r="D1508" s="66"/>
      <c r="E1508" s="66"/>
      <c r="F1508" s="70"/>
      <c r="G1508" s="66"/>
      <c r="H1508" s="87" t="s">
        <v>352</v>
      </c>
      <c r="I1508" s="63">
        <v>160000</v>
      </c>
      <c r="J1508" s="63"/>
      <c r="K1508" s="63">
        <f t="shared" si="118"/>
        <v>160000</v>
      </c>
      <c r="M1508" s="63"/>
      <c r="N1508" s="63"/>
      <c r="O1508" s="63">
        <f t="shared" si="119"/>
        <v>0</v>
      </c>
      <c r="Q1508" s="63">
        <f t="shared" si="120"/>
        <v>160000</v>
      </c>
      <c r="R1508" s="63">
        <f t="shared" si="120"/>
        <v>0</v>
      </c>
      <c r="S1508" s="63">
        <f t="shared" si="120"/>
        <v>160000</v>
      </c>
    </row>
    <row r="1509" spans="2:19" x14ac:dyDescent="0.2">
      <c r="B1509" s="73">
        <f t="shared" si="117"/>
        <v>27</v>
      </c>
      <c r="C1509" s="13"/>
      <c r="D1509" s="13"/>
      <c r="E1509" s="13"/>
      <c r="F1509" s="50" t="s">
        <v>190</v>
      </c>
      <c r="G1509" s="13">
        <v>710</v>
      </c>
      <c r="H1509" s="13" t="s">
        <v>185</v>
      </c>
      <c r="I1509" s="47">
        <f>I1510</f>
        <v>0</v>
      </c>
      <c r="J1509" s="47">
        <f>J1510</f>
        <v>0</v>
      </c>
      <c r="K1509" s="47">
        <f t="shared" si="118"/>
        <v>0</v>
      </c>
      <c r="M1509" s="47">
        <f>M1510</f>
        <v>19000</v>
      </c>
      <c r="N1509" s="47">
        <f>N1510</f>
        <v>0</v>
      </c>
      <c r="O1509" s="47">
        <f t="shared" si="119"/>
        <v>19000</v>
      </c>
      <c r="Q1509" s="47">
        <f t="shared" si="120"/>
        <v>19000</v>
      </c>
      <c r="R1509" s="47">
        <f t="shared" si="120"/>
        <v>0</v>
      </c>
      <c r="S1509" s="47">
        <f t="shared" si="120"/>
        <v>19000</v>
      </c>
    </row>
    <row r="1510" spans="2:19" x14ac:dyDescent="0.2">
      <c r="B1510" s="73">
        <f t="shared" si="117"/>
        <v>28</v>
      </c>
      <c r="C1510" s="4"/>
      <c r="D1510" s="4"/>
      <c r="E1510" s="4"/>
      <c r="F1510" s="83" t="s">
        <v>190</v>
      </c>
      <c r="G1510" s="84">
        <v>717</v>
      </c>
      <c r="H1510" s="84" t="s">
        <v>195</v>
      </c>
      <c r="I1510" s="85"/>
      <c r="J1510" s="85"/>
      <c r="K1510" s="85">
        <f t="shared" si="118"/>
        <v>0</v>
      </c>
      <c r="M1510" s="85">
        <f>SUM(M1511:M1512)</f>
        <v>19000</v>
      </c>
      <c r="N1510" s="85">
        <f>SUM(N1511:N1512)</f>
        <v>0</v>
      </c>
      <c r="O1510" s="85">
        <f t="shared" si="119"/>
        <v>19000</v>
      </c>
      <c r="Q1510" s="85">
        <f t="shared" si="120"/>
        <v>19000</v>
      </c>
      <c r="R1510" s="85">
        <f t="shared" si="120"/>
        <v>0</v>
      </c>
      <c r="S1510" s="85">
        <f t="shared" si="120"/>
        <v>19000</v>
      </c>
    </row>
    <row r="1511" spans="2:19" x14ac:dyDescent="0.2">
      <c r="B1511" s="73">
        <f t="shared" si="117"/>
        <v>29</v>
      </c>
      <c r="C1511" s="4"/>
      <c r="D1511" s="4"/>
      <c r="E1511" s="4"/>
      <c r="F1511" s="51"/>
      <c r="G1511" s="4"/>
      <c r="H1511" s="4" t="s">
        <v>462</v>
      </c>
      <c r="I1511" s="24"/>
      <c r="J1511" s="24"/>
      <c r="K1511" s="24">
        <f t="shared" si="118"/>
        <v>0</v>
      </c>
      <c r="M1511" s="24">
        <v>11500</v>
      </c>
      <c r="N1511" s="24"/>
      <c r="O1511" s="24">
        <f t="shared" si="119"/>
        <v>11500</v>
      </c>
      <c r="Q1511" s="24">
        <f t="shared" si="120"/>
        <v>11500</v>
      </c>
      <c r="R1511" s="24">
        <f t="shared" si="120"/>
        <v>0</v>
      </c>
      <c r="S1511" s="24">
        <f t="shared" si="120"/>
        <v>11500</v>
      </c>
    </row>
    <row r="1512" spans="2:19" x14ac:dyDescent="0.2">
      <c r="B1512" s="73">
        <f t="shared" si="117"/>
        <v>30</v>
      </c>
      <c r="C1512" s="4"/>
      <c r="D1512" s="4"/>
      <c r="E1512" s="4"/>
      <c r="F1512" s="51"/>
      <c r="G1512" s="4"/>
      <c r="H1512" s="4" t="s">
        <v>512</v>
      </c>
      <c r="I1512" s="24"/>
      <c r="J1512" s="24"/>
      <c r="K1512" s="24">
        <f t="shared" si="118"/>
        <v>0</v>
      </c>
      <c r="M1512" s="24">
        <v>7500</v>
      </c>
      <c r="N1512" s="24"/>
      <c r="O1512" s="24">
        <f t="shared" si="119"/>
        <v>7500</v>
      </c>
      <c r="Q1512" s="24">
        <f t="shared" si="120"/>
        <v>7500</v>
      </c>
      <c r="R1512" s="24">
        <f t="shared" si="120"/>
        <v>0</v>
      </c>
      <c r="S1512" s="24">
        <f t="shared" si="120"/>
        <v>7500</v>
      </c>
    </row>
    <row r="1513" spans="2:19" ht="15" x14ac:dyDescent="0.25">
      <c r="B1513" s="73">
        <f t="shared" si="117"/>
        <v>31</v>
      </c>
      <c r="C1513" s="2"/>
      <c r="D1513" s="2">
        <v>3</v>
      </c>
      <c r="E1513" s="212" t="s">
        <v>214</v>
      </c>
      <c r="F1513" s="213"/>
      <c r="G1513" s="213"/>
      <c r="H1513" s="213"/>
      <c r="I1513" s="44">
        <f>I1514+I1516+I1522</f>
        <v>395505</v>
      </c>
      <c r="J1513" s="44">
        <f>J1514+J1516+J1522</f>
        <v>0</v>
      </c>
      <c r="K1513" s="44">
        <f t="shared" si="118"/>
        <v>395505</v>
      </c>
      <c r="M1513" s="44">
        <f>M1514+M1516+M1522</f>
        <v>255000</v>
      </c>
      <c r="N1513" s="44">
        <f>N1514+N1516+N1522</f>
        <v>0</v>
      </c>
      <c r="O1513" s="44">
        <f t="shared" si="119"/>
        <v>255000</v>
      </c>
      <c r="Q1513" s="44">
        <f t="shared" si="120"/>
        <v>650505</v>
      </c>
      <c r="R1513" s="44">
        <f t="shared" si="120"/>
        <v>0</v>
      </c>
      <c r="S1513" s="44">
        <f t="shared" si="120"/>
        <v>650505</v>
      </c>
    </row>
    <row r="1514" spans="2:19" x14ac:dyDescent="0.2">
      <c r="B1514" s="73">
        <f t="shared" si="117"/>
        <v>32</v>
      </c>
      <c r="C1514" s="13"/>
      <c r="D1514" s="13"/>
      <c r="E1514" s="13"/>
      <c r="F1514" s="50" t="s">
        <v>190</v>
      </c>
      <c r="G1514" s="13">
        <v>630</v>
      </c>
      <c r="H1514" s="13" t="s">
        <v>129</v>
      </c>
      <c r="I1514" s="47">
        <f>I1515</f>
        <v>2670</v>
      </c>
      <c r="J1514" s="47">
        <f>J1515</f>
        <v>0</v>
      </c>
      <c r="K1514" s="47">
        <f t="shared" si="118"/>
        <v>2670</v>
      </c>
      <c r="M1514" s="47">
        <f>M1515</f>
        <v>0</v>
      </c>
      <c r="N1514" s="47">
        <f>N1515</f>
        <v>0</v>
      </c>
      <c r="O1514" s="47">
        <f t="shared" si="119"/>
        <v>0</v>
      </c>
      <c r="Q1514" s="47">
        <f t="shared" si="120"/>
        <v>2670</v>
      </c>
      <c r="R1514" s="47">
        <f t="shared" si="120"/>
        <v>0</v>
      </c>
      <c r="S1514" s="47">
        <f t="shared" si="120"/>
        <v>2670</v>
      </c>
    </row>
    <row r="1515" spans="2:19" x14ac:dyDescent="0.2">
      <c r="B1515" s="73">
        <f t="shared" si="117"/>
        <v>33</v>
      </c>
      <c r="C1515" s="4"/>
      <c r="D1515" s="4"/>
      <c r="E1515" s="4"/>
      <c r="F1515" s="51" t="s">
        <v>190</v>
      </c>
      <c r="G1515" s="4">
        <v>637</v>
      </c>
      <c r="H1515" s="4" t="s">
        <v>130</v>
      </c>
      <c r="I1515" s="24">
        <v>2670</v>
      </c>
      <c r="J1515" s="24"/>
      <c r="K1515" s="24">
        <f t="shared" si="118"/>
        <v>2670</v>
      </c>
      <c r="M1515" s="24"/>
      <c r="N1515" s="24"/>
      <c r="O1515" s="24">
        <f t="shared" ref="O1515:O1547" si="121">M1515+N1515</f>
        <v>0</v>
      </c>
      <c r="Q1515" s="24">
        <f t="shared" si="120"/>
        <v>2670</v>
      </c>
      <c r="R1515" s="24">
        <f t="shared" si="120"/>
        <v>0</v>
      </c>
      <c r="S1515" s="24">
        <f t="shared" si="120"/>
        <v>2670</v>
      </c>
    </row>
    <row r="1516" spans="2:19" x14ac:dyDescent="0.2">
      <c r="B1516" s="73">
        <f t="shared" si="117"/>
        <v>34</v>
      </c>
      <c r="C1516" s="13"/>
      <c r="D1516" s="13"/>
      <c r="E1516" s="13"/>
      <c r="F1516" s="50" t="s">
        <v>190</v>
      </c>
      <c r="G1516" s="13">
        <v>710</v>
      </c>
      <c r="H1516" s="13" t="s">
        <v>185</v>
      </c>
      <c r="I1516" s="47">
        <v>0</v>
      </c>
      <c r="J1516" s="47">
        <v>0</v>
      </c>
      <c r="K1516" s="47">
        <f t="shared" si="118"/>
        <v>0</v>
      </c>
      <c r="M1516" s="47">
        <f>M1517+M1519</f>
        <v>255000</v>
      </c>
      <c r="N1516" s="47">
        <f>N1517+N1519</f>
        <v>0</v>
      </c>
      <c r="O1516" s="47">
        <f t="shared" si="121"/>
        <v>255000</v>
      </c>
      <c r="Q1516" s="47">
        <f t="shared" si="120"/>
        <v>255000</v>
      </c>
      <c r="R1516" s="47">
        <f t="shared" si="120"/>
        <v>0</v>
      </c>
      <c r="S1516" s="47">
        <f t="shared" si="120"/>
        <v>255000</v>
      </c>
    </row>
    <row r="1517" spans="2:19" x14ac:dyDescent="0.2">
      <c r="B1517" s="73">
        <f t="shared" si="117"/>
        <v>35</v>
      </c>
      <c r="C1517" s="13"/>
      <c r="D1517" s="13"/>
      <c r="E1517" s="13"/>
      <c r="F1517" s="83" t="s">
        <v>190</v>
      </c>
      <c r="G1517" s="84">
        <v>716</v>
      </c>
      <c r="H1517" s="84" t="s">
        <v>0</v>
      </c>
      <c r="I1517" s="85"/>
      <c r="J1517" s="85"/>
      <c r="K1517" s="85">
        <f t="shared" si="118"/>
        <v>0</v>
      </c>
      <c r="M1517" s="85">
        <f>M1518</f>
        <v>2000</v>
      </c>
      <c r="N1517" s="85">
        <f>N1518</f>
        <v>0</v>
      </c>
      <c r="O1517" s="85">
        <f t="shared" si="121"/>
        <v>2000</v>
      </c>
      <c r="Q1517" s="85">
        <f t="shared" si="120"/>
        <v>2000</v>
      </c>
      <c r="R1517" s="85">
        <f t="shared" si="120"/>
        <v>0</v>
      </c>
      <c r="S1517" s="85">
        <f t="shared" si="120"/>
        <v>2000</v>
      </c>
    </row>
    <row r="1518" spans="2:19" x14ac:dyDescent="0.2">
      <c r="B1518" s="73">
        <f t="shared" si="117"/>
        <v>36</v>
      </c>
      <c r="C1518" s="13"/>
      <c r="D1518" s="13"/>
      <c r="E1518" s="13"/>
      <c r="F1518" s="50"/>
      <c r="G1518" s="13"/>
      <c r="H1518" s="4" t="s">
        <v>479</v>
      </c>
      <c r="I1518" s="47"/>
      <c r="J1518" s="47"/>
      <c r="K1518" s="47">
        <f t="shared" si="118"/>
        <v>0</v>
      </c>
      <c r="M1518" s="56">
        <v>2000</v>
      </c>
      <c r="N1518" s="56"/>
      <c r="O1518" s="56">
        <f t="shared" si="121"/>
        <v>2000</v>
      </c>
      <c r="Q1518" s="56">
        <f t="shared" si="120"/>
        <v>2000</v>
      </c>
      <c r="R1518" s="56">
        <f t="shared" si="120"/>
        <v>0</v>
      </c>
      <c r="S1518" s="56">
        <f t="shared" si="120"/>
        <v>2000</v>
      </c>
    </row>
    <row r="1519" spans="2:19" x14ac:dyDescent="0.2">
      <c r="B1519" s="73">
        <f t="shared" si="117"/>
        <v>37</v>
      </c>
      <c r="C1519" s="4"/>
      <c r="D1519" s="4"/>
      <c r="E1519" s="4"/>
      <c r="F1519" s="83" t="s">
        <v>190</v>
      </c>
      <c r="G1519" s="84">
        <v>717</v>
      </c>
      <c r="H1519" s="84" t="s">
        <v>195</v>
      </c>
      <c r="I1519" s="85"/>
      <c r="J1519" s="85"/>
      <c r="K1519" s="85">
        <f t="shared" si="118"/>
        <v>0</v>
      </c>
      <c r="M1519" s="85">
        <f>SUM(M1520:M1521)</f>
        <v>253000</v>
      </c>
      <c r="N1519" s="85">
        <f>SUM(N1520:N1521)</f>
        <v>0</v>
      </c>
      <c r="O1519" s="85">
        <f t="shared" si="121"/>
        <v>253000</v>
      </c>
      <c r="Q1519" s="85">
        <f t="shared" si="120"/>
        <v>253000</v>
      </c>
      <c r="R1519" s="85">
        <f t="shared" si="120"/>
        <v>0</v>
      </c>
      <c r="S1519" s="85">
        <f t="shared" si="120"/>
        <v>253000</v>
      </c>
    </row>
    <row r="1520" spans="2:19" x14ac:dyDescent="0.2">
      <c r="B1520" s="73">
        <f t="shared" si="117"/>
        <v>38</v>
      </c>
      <c r="C1520" s="4"/>
      <c r="D1520" s="4"/>
      <c r="E1520" s="4"/>
      <c r="F1520" s="51"/>
      <c r="G1520" s="4"/>
      <c r="H1520" s="4" t="s">
        <v>284</v>
      </c>
      <c r="I1520" s="24"/>
      <c r="J1520" s="24"/>
      <c r="K1520" s="24">
        <f t="shared" si="118"/>
        <v>0</v>
      </c>
      <c r="M1520" s="24">
        <v>200000</v>
      </c>
      <c r="N1520" s="24"/>
      <c r="O1520" s="24">
        <f t="shared" si="121"/>
        <v>200000</v>
      </c>
      <c r="Q1520" s="24">
        <f t="shared" si="120"/>
        <v>200000</v>
      </c>
      <c r="R1520" s="24">
        <f t="shared" si="120"/>
        <v>0</v>
      </c>
      <c r="S1520" s="24">
        <f t="shared" si="120"/>
        <v>200000</v>
      </c>
    </row>
    <row r="1521" spans="2:19" x14ac:dyDescent="0.2">
      <c r="B1521" s="73">
        <f t="shared" si="117"/>
        <v>39</v>
      </c>
      <c r="C1521" s="4"/>
      <c r="D1521" s="4"/>
      <c r="E1521" s="4"/>
      <c r="F1521" s="51"/>
      <c r="G1521" s="4"/>
      <c r="H1521" s="4" t="s">
        <v>479</v>
      </c>
      <c r="I1521" s="24"/>
      <c r="J1521" s="24"/>
      <c r="K1521" s="24">
        <f t="shared" si="118"/>
        <v>0</v>
      </c>
      <c r="M1521" s="24">
        <f>55000-2000</f>
        <v>53000</v>
      </c>
      <c r="N1521" s="24"/>
      <c r="O1521" s="24">
        <f t="shared" si="121"/>
        <v>53000</v>
      </c>
      <c r="Q1521" s="24">
        <f t="shared" si="120"/>
        <v>53000</v>
      </c>
      <c r="R1521" s="24">
        <f t="shared" si="120"/>
        <v>0</v>
      </c>
      <c r="S1521" s="24">
        <f t="shared" si="120"/>
        <v>53000</v>
      </c>
    </row>
    <row r="1522" spans="2:19" ht="15" x14ac:dyDescent="0.25">
      <c r="B1522" s="73">
        <f t="shared" si="117"/>
        <v>40</v>
      </c>
      <c r="C1522" s="16"/>
      <c r="D1522" s="16"/>
      <c r="E1522" s="16">
        <v>2</v>
      </c>
      <c r="F1522" s="48"/>
      <c r="G1522" s="16"/>
      <c r="H1522" s="16" t="s">
        <v>258</v>
      </c>
      <c r="I1522" s="45">
        <f>I1523+I1524+I1525+I1531</f>
        <v>392835</v>
      </c>
      <c r="J1522" s="45">
        <f>J1523+J1524+J1525+J1531</f>
        <v>0</v>
      </c>
      <c r="K1522" s="45">
        <f t="shared" si="118"/>
        <v>392835</v>
      </c>
      <c r="M1522" s="45">
        <f>M1523+M1524+M1525+M1531</f>
        <v>0</v>
      </c>
      <c r="N1522" s="45">
        <f>N1523+N1524+N1525+N1531</f>
        <v>0</v>
      </c>
      <c r="O1522" s="45">
        <f t="shared" si="121"/>
        <v>0</v>
      </c>
      <c r="Q1522" s="45">
        <f t="shared" si="120"/>
        <v>392835</v>
      </c>
      <c r="R1522" s="45">
        <f t="shared" si="120"/>
        <v>0</v>
      </c>
      <c r="S1522" s="45">
        <f t="shared" si="120"/>
        <v>392835</v>
      </c>
    </row>
    <row r="1523" spans="2:19" x14ac:dyDescent="0.2">
      <c r="B1523" s="73">
        <f t="shared" si="117"/>
        <v>41</v>
      </c>
      <c r="C1523" s="13"/>
      <c r="D1523" s="13"/>
      <c r="E1523" s="13"/>
      <c r="F1523" s="50" t="s">
        <v>190</v>
      </c>
      <c r="G1523" s="13">
        <v>610</v>
      </c>
      <c r="H1523" s="13" t="s">
        <v>137</v>
      </c>
      <c r="I1523" s="47">
        <v>96000</v>
      </c>
      <c r="J1523" s="47"/>
      <c r="K1523" s="47">
        <f t="shared" si="118"/>
        <v>96000</v>
      </c>
      <c r="M1523" s="47"/>
      <c r="N1523" s="47"/>
      <c r="O1523" s="47">
        <f t="shared" si="121"/>
        <v>0</v>
      </c>
      <c r="Q1523" s="47">
        <f t="shared" si="120"/>
        <v>96000</v>
      </c>
      <c r="R1523" s="47">
        <f t="shared" si="120"/>
        <v>0</v>
      </c>
      <c r="S1523" s="47">
        <f t="shared" si="120"/>
        <v>96000</v>
      </c>
    </row>
    <row r="1524" spans="2:19" x14ac:dyDescent="0.2">
      <c r="B1524" s="73">
        <f t="shared" si="117"/>
        <v>42</v>
      </c>
      <c r="C1524" s="13"/>
      <c r="D1524" s="13"/>
      <c r="E1524" s="13"/>
      <c r="F1524" s="50" t="s">
        <v>190</v>
      </c>
      <c r="G1524" s="13">
        <v>620</v>
      </c>
      <c r="H1524" s="13" t="s">
        <v>132</v>
      </c>
      <c r="I1524" s="47">
        <v>34145</v>
      </c>
      <c r="J1524" s="47"/>
      <c r="K1524" s="47">
        <f t="shared" si="118"/>
        <v>34145</v>
      </c>
      <c r="M1524" s="47"/>
      <c r="N1524" s="47"/>
      <c r="O1524" s="47">
        <f t="shared" si="121"/>
        <v>0</v>
      </c>
      <c r="Q1524" s="47">
        <f t="shared" si="120"/>
        <v>34145</v>
      </c>
      <c r="R1524" s="47">
        <f t="shared" si="120"/>
        <v>0</v>
      </c>
      <c r="S1524" s="47">
        <f t="shared" si="120"/>
        <v>34145</v>
      </c>
    </row>
    <row r="1525" spans="2:19" x14ac:dyDescent="0.2">
      <c r="B1525" s="73">
        <f t="shared" si="117"/>
        <v>43</v>
      </c>
      <c r="C1525" s="13"/>
      <c r="D1525" s="13"/>
      <c r="E1525" s="13"/>
      <c r="F1525" s="50" t="s">
        <v>190</v>
      </c>
      <c r="G1525" s="13">
        <v>630</v>
      </c>
      <c r="H1525" s="13" t="s">
        <v>129</v>
      </c>
      <c r="I1525" s="47">
        <f>SUM(I1526:I1530)</f>
        <v>262590</v>
      </c>
      <c r="J1525" s="47">
        <f>SUM(J1526:J1530)</f>
        <v>0</v>
      </c>
      <c r="K1525" s="47">
        <f t="shared" si="118"/>
        <v>262590</v>
      </c>
      <c r="M1525" s="47">
        <f>SUM(M1526:M1530)</f>
        <v>0</v>
      </c>
      <c r="N1525" s="47">
        <f>SUM(N1526:N1530)</f>
        <v>0</v>
      </c>
      <c r="O1525" s="47">
        <f t="shared" si="121"/>
        <v>0</v>
      </c>
      <c r="Q1525" s="47">
        <f t="shared" si="120"/>
        <v>262590</v>
      </c>
      <c r="R1525" s="47">
        <f t="shared" si="120"/>
        <v>0</v>
      </c>
      <c r="S1525" s="47">
        <f t="shared" si="120"/>
        <v>262590</v>
      </c>
    </row>
    <row r="1526" spans="2:19" x14ac:dyDescent="0.2">
      <c r="B1526" s="73">
        <f t="shared" si="117"/>
        <v>44</v>
      </c>
      <c r="C1526" s="4"/>
      <c r="D1526" s="4"/>
      <c r="E1526" s="4"/>
      <c r="F1526" s="51" t="s">
        <v>190</v>
      </c>
      <c r="G1526" s="4">
        <v>632</v>
      </c>
      <c r="H1526" s="4" t="s">
        <v>140</v>
      </c>
      <c r="I1526" s="24">
        <v>206470</v>
      </c>
      <c r="J1526" s="24"/>
      <c r="K1526" s="24">
        <f t="shared" si="118"/>
        <v>206470</v>
      </c>
      <c r="M1526" s="24"/>
      <c r="N1526" s="24"/>
      <c r="O1526" s="24">
        <f t="shared" si="121"/>
        <v>0</v>
      </c>
      <c r="Q1526" s="24">
        <f t="shared" si="120"/>
        <v>206470</v>
      </c>
      <c r="R1526" s="24">
        <f t="shared" si="120"/>
        <v>0</v>
      </c>
      <c r="S1526" s="24">
        <f t="shared" si="120"/>
        <v>206470</v>
      </c>
    </row>
    <row r="1527" spans="2:19" x14ac:dyDescent="0.2">
      <c r="B1527" s="73">
        <f t="shared" si="117"/>
        <v>45</v>
      </c>
      <c r="C1527" s="4"/>
      <c r="D1527" s="4"/>
      <c r="E1527" s="4"/>
      <c r="F1527" s="51" t="s">
        <v>190</v>
      </c>
      <c r="G1527" s="4">
        <v>633</v>
      </c>
      <c r="H1527" s="4" t="s">
        <v>133</v>
      </c>
      <c r="I1527" s="24">
        <v>12200</v>
      </c>
      <c r="J1527" s="24"/>
      <c r="K1527" s="24">
        <f t="shared" si="118"/>
        <v>12200</v>
      </c>
      <c r="M1527" s="24"/>
      <c r="N1527" s="24"/>
      <c r="O1527" s="24">
        <f t="shared" si="121"/>
        <v>0</v>
      </c>
      <c r="Q1527" s="24">
        <f t="shared" si="120"/>
        <v>12200</v>
      </c>
      <c r="R1527" s="24">
        <f t="shared" si="120"/>
        <v>0</v>
      </c>
      <c r="S1527" s="24">
        <f t="shared" si="120"/>
        <v>12200</v>
      </c>
    </row>
    <row r="1528" spans="2:19" x14ac:dyDescent="0.2">
      <c r="B1528" s="73">
        <f t="shared" si="117"/>
        <v>46</v>
      </c>
      <c r="C1528" s="4"/>
      <c r="D1528" s="4"/>
      <c r="E1528" s="4"/>
      <c r="F1528" s="51" t="s">
        <v>190</v>
      </c>
      <c r="G1528" s="4">
        <v>635</v>
      </c>
      <c r="H1528" s="4" t="s">
        <v>139</v>
      </c>
      <c r="I1528" s="24">
        <v>10000</v>
      </c>
      <c r="J1528" s="24"/>
      <c r="K1528" s="24">
        <f t="shared" si="118"/>
        <v>10000</v>
      </c>
      <c r="M1528" s="24"/>
      <c r="N1528" s="24"/>
      <c r="O1528" s="24">
        <f t="shared" si="121"/>
        <v>0</v>
      </c>
      <c r="Q1528" s="24">
        <f t="shared" si="120"/>
        <v>10000</v>
      </c>
      <c r="R1528" s="24">
        <f t="shared" si="120"/>
        <v>0</v>
      </c>
      <c r="S1528" s="24">
        <f t="shared" si="120"/>
        <v>10000</v>
      </c>
    </row>
    <row r="1529" spans="2:19" x14ac:dyDescent="0.2">
      <c r="B1529" s="73">
        <f t="shared" si="117"/>
        <v>47</v>
      </c>
      <c r="C1529" s="4"/>
      <c r="D1529" s="4"/>
      <c r="E1529" s="4"/>
      <c r="F1529" s="51" t="s">
        <v>190</v>
      </c>
      <c r="G1529" s="4">
        <v>636</v>
      </c>
      <c r="H1529" s="4" t="s">
        <v>134</v>
      </c>
      <c r="I1529" s="24">
        <v>200</v>
      </c>
      <c r="J1529" s="24"/>
      <c r="K1529" s="24">
        <f t="shared" si="118"/>
        <v>200</v>
      </c>
      <c r="M1529" s="24"/>
      <c r="N1529" s="24"/>
      <c r="O1529" s="24">
        <f t="shared" si="121"/>
        <v>0</v>
      </c>
      <c r="Q1529" s="24">
        <f t="shared" si="120"/>
        <v>200</v>
      </c>
      <c r="R1529" s="24">
        <f t="shared" si="120"/>
        <v>0</v>
      </c>
      <c r="S1529" s="24">
        <f t="shared" si="120"/>
        <v>200</v>
      </c>
    </row>
    <row r="1530" spans="2:19" x14ac:dyDescent="0.2">
      <c r="B1530" s="73">
        <f t="shared" si="117"/>
        <v>48</v>
      </c>
      <c r="C1530" s="4"/>
      <c r="D1530" s="4"/>
      <c r="E1530" s="4"/>
      <c r="F1530" s="51" t="s">
        <v>190</v>
      </c>
      <c r="G1530" s="4">
        <v>637</v>
      </c>
      <c r="H1530" s="4" t="s">
        <v>130</v>
      </c>
      <c r="I1530" s="24">
        <f>33200+520</f>
        <v>33720</v>
      </c>
      <c r="J1530" s="24"/>
      <c r="K1530" s="24">
        <f t="shared" si="118"/>
        <v>33720</v>
      </c>
      <c r="M1530" s="24"/>
      <c r="N1530" s="24"/>
      <c r="O1530" s="24">
        <f t="shared" si="121"/>
        <v>0</v>
      </c>
      <c r="Q1530" s="24">
        <f t="shared" si="120"/>
        <v>33720</v>
      </c>
      <c r="R1530" s="24">
        <f t="shared" si="120"/>
        <v>0</v>
      </c>
      <c r="S1530" s="24">
        <f t="shared" si="120"/>
        <v>33720</v>
      </c>
    </row>
    <row r="1531" spans="2:19" x14ac:dyDescent="0.2">
      <c r="B1531" s="73">
        <f t="shared" si="117"/>
        <v>49</v>
      </c>
      <c r="C1531" s="13"/>
      <c r="D1531" s="13"/>
      <c r="E1531" s="13"/>
      <c r="F1531" s="50" t="s">
        <v>190</v>
      </c>
      <c r="G1531" s="13">
        <v>640</v>
      </c>
      <c r="H1531" s="13" t="s">
        <v>136</v>
      </c>
      <c r="I1531" s="47">
        <v>100</v>
      </c>
      <c r="J1531" s="47"/>
      <c r="K1531" s="47">
        <f t="shared" si="118"/>
        <v>100</v>
      </c>
      <c r="M1531" s="47"/>
      <c r="N1531" s="47"/>
      <c r="O1531" s="47">
        <f t="shared" si="121"/>
        <v>0</v>
      </c>
      <c r="Q1531" s="47">
        <f t="shared" si="120"/>
        <v>100</v>
      </c>
      <c r="R1531" s="47">
        <f t="shared" si="120"/>
        <v>0</v>
      </c>
      <c r="S1531" s="47">
        <f t="shared" si="120"/>
        <v>100</v>
      </c>
    </row>
    <row r="1532" spans="2:19" ht="15" x14ac:dyDescent="0.25">
      <c r="B1532" s="73">
        <f t="shared" si="117"/>
        <v>50</v>
      </c>
      <c r="C1532" s="2"/>
      <c r="D1532" s="2">
        <v>4</v>
      </c>
      <c r="E1532" s="212" t="s">
        <v>215</v>
      </c>
      <c r="F1532" s="213"/>
      <c r="G1532" s="213"/>
      <c r="H1532" s="213"/>
      <c r="I1532" s="44">
        <f>I1533+I1536+I1540</f>
        <v>469765</v>
      </c>
      <c r="J1532" s="44">
        <f>J1533+J1536+J1540</f>
        <v>1500</v>
      </c>
      <c r="K1532" s="44">
        <f t="shared" si="118"/>
        <v>471265</v>
      </c>
      <c r="M1532" s="44">
        <f>M1533+M1536+M1540</f>
        <v>670255</v>
      </c>
      <c r="N1532" s="44">
        <f>N1533+N1536+N1540</f>
        <v>-1500</v>
      </c>
      <c r="O1532" s="44">
        <f t="shared" si="121"/>
        <v>668755</v>
      </c>
      <c r="Q1532" s="44">
        <f t="shared" si="120"/>
        <v>1140020</v>
      </c>
      <c r="R1532" s="44">
        <f t="shared" si="120"/>
        <v>0</v>
      </c>
      <c r="S1532" s="44">
        <f t="shared" si="120"/>
        <v>1140020</v>
      </c>
    </row>
    <row r="1533" spans="2:19" x14ac:dyDescent="0.2">
      <c r="B1533" s="73">
        <f t="shared" si="117"/>
        <v>51</v>
      </c>
      <c r="C1533" s="13"/>
      <c r="D1533" s="13"/>
      <c r="E1533" s="13"/>
      <c r="F1533" s="50" t="s">
        <v>190</v>
      </c>
      <c r="G1533" s="13">
        <v>630</v>
      </c>
      <c r="H1533" s="13" t="s">
        <v>129</v>
      </c>
      <c r="I1533" s="47">
        <f>I1535</f>
        <v>2260</v>
      </c>
      <c r="J1533" s="47">
        <f>J1535+J1534</f>
        <v>1500</v>
      </c>
      <c r="K1533" s="47">
        <f t="shared" si="118"/>
        <v>3760</v>
      </c>
      <c r="M1533" s="47">
        <f>M1535</f>
        <v>0</v>
      </c>
      <c r="N1533" s="47">
        <f>N1535</f>
        <v>0</v>
      </c>
      <c r="O1533" s="47">
        <f t="shared" si="121"/>
        <v>0</v>
      </c>
      <c r="Q1533" s="47">
        <f t="shared" si="120"/>
        <v>2260</v>
      </c>
      <c r="R1533" s="47">
        <f t="shared" si="120"/>
        <v>1500</v>
      </c>
      <c r="S1533" s="47">
        <f t="shared" si="120"/>
        <v>3760</v>
      </c>
    </row>
    <row r="1534" spans="2:19" x14ac:dyDescent="0.2">
      <c r="B1534" s="73">
        <f t="shared" si="117"/>
        <v>52</v>
      </c>
      <c r="C1534" s="13"/>
      <c r="D1534" s="13"/>
      <c r="E1534" s="13"/>
      <c r="F1534" s="62" t="s">
        <v>190</v>
      </c>
      <c r="G1534" s="58">
        <v>632</v>
      </c>
      <c r="H1534" s="58" t="s">
        <v>140</v>
      </c>
      <c r="I1534" s="56">
        <v>0</v>
      </c>
      <c r="J1534" s="56">
        <v>800</v>
      </c>
      <c r="K1534" s="56">
        <f t="shared" si="118"/>
        <v>800</v>
      </c>
      <c r="L1534" s="7"/>
      <c r="M1534" s="56"/>
      <c r="N1534" s="56"/>
      <c r="O1534" s="56"/>
      <c r="P1534" s="7"/>
      <c r="Q1534" s="56">
        <f t="shared" ref="Q1534" si="122">I1534+M1534</f>
        <v>0</v>
      </c>
      <c r="R1534" s="56">
        <f t="shared" ref="R1534" si="123">J1534+N1534</f>
        <v>800</v>
      </c>
      <c r="S1534" s="56">
        <f t="shared" ref="S1534" si="124">K1534+O1534</f>
        <v>800</v>
      </c>
    </row>
    <row r="1535" spans="2:19" x14ac:dyDescent="0.2">
      <c r="B1535" s="73">
        <f t="shared" si="117"/>
        <v>53</v>
      </c>
      <c r="C1535" s="4"/>
      <c r="D1535" s="4"/>
      <c r="E1535" s="4"/>
      <c r="F1535" s="51" t="s">
        <v>190</v>
      </c>
      <c r="G1535" s="4">
        <v>637</v>
      </c>
      <c r="H1535" s="4" t="s">
        <v>130</v>
      </c>
      <c r="I1535" s="24">
        <v>2260</v>
      </c>
      <c r="J1535" s="24">
        <v>700</v>
      </c>
      <c r="K1535" s="24">
        <f t="shared" si="118"/>
        <v>2960</v>
      </c>
      <c r="M1535" s="24"/>
      <c r="N1535" s="24"/>
      <c r="O1535" s="24">
        <f t="shared" si="121"/>
        <v>0</v>
      </c>
      <c r="Q1535" s="24">
        <f t="shared" si="120"/>
        <v>2260</v>
      </c>
      <c r="R1535" s="24">
        <f t="shared" si="120"/>
        <v>700</v>
      </c>
      <c r="S1535" s="24">
        <f t="shared" si="120"/>
        <v>2960</v>
      </c>
    </row>
    <row r="1536" spans="2:19" x14ac:dyDescent="0.2">
      <c r="B1536" s="73">
        <f t="shared" si="117"/>
        <v>54</v>
      </c>
      <c r="C1536" s="13"/>
      <c r="D1536" s="13"/>
      <c r="E1536" s="13"/>
      <c r="F1536" s="50" t="s">
        <v>190</v>
      </c>
      <c r="G1536" s="13">
        <v>710</v>
      </c>
      <c r="H1536" s="13" t="s">
        <v>185</v>
      </c>
      <c r="I1536" s="47">
        <v>0</v>
      </c>
      <c r="J1536" s="47">
        <v>0</v>
      </c>
      <c r="K1536" s="47">
        <f t="shared" si="118"/>
        <v>0</v>
      </c>
      <c r="M1536" s="47">
        <f>M1537</f>
        <v>670255</v>
      </c>
      <c r="N1536" s="47">
        <f>N1537</f>
        <v>-1500</v>
      </c>
      <c r="O1536" s="47">
        <f t="shared" si="121"/>
        <v>668755</v>
      </c>
      <c r="Q1536" s="47">
        <f t="shared" si="120"/>
        <v>670255</v>
      </c>
      <c r="R1536" s="47">
        <f t="shared" si="120"/>
        <v>-1500</v>
      </c>
      <c r="S1536" s="47">
        <f t="shared" si="120"/>
        <v>668755</v>
      </c>
    </row>
    <row r="1537" spans="2:19" x14ac:dyDescent="0.2">
      <c r="B1537" s="73">
        <f t="shared" si="117"/>
        <v>55</v>
      </c>
      <c r="C1537" s="4"/>
      <c r="D1537" s="4"/>
      <c r="E1537" s="4"/>
      <c r="F1537" s="83" t="s">
        <v>190</v>
      </c>
      <c r="G1537" s="84">
        <v>717</v>
      </c>
      <c r="H1537" s="84" t="s">
        <v>195</v>
      </c>
      <c r="I1537" s="85"/>
      <c r="J1537" s="85"/>
      <c r="K1537" s="85">
        <f t="shared" si="118"/>
        <v>0</v>
      </c>
      <c r="M1537" s="85">
        <f>SUM(M1538:M1539)</f>
        <v>670255</v>
      </c>
      <c r="N1537" s="85">
        <f>SUM(N1538:N1539)</f>
        <v>-1500</v>
      </c>
      <c r="O1537" s="85">
        <f t="shared" si="121"/>
        <v>668755</v>
      </c>
      <c r="Q1537" s="85">
        <f t="shared" si="120"/>
        <v>670255</v>
      </c>
      <c r="R1537" s="85">
        <f t="shared" si="120"/>
        <v>-1500</v>
      </c>
      <c r="S1537" s="85">
        <f t="shared" si="120"/>
        <v>668755</v>
      </c>
    </row>
    <row r="1538" spans="2:19" x14ac:dyDescent="0.2">
      <c r="B1538" s="73">
        <f t="shared" si="117"/>
        <v>56</v>
      </c>
      <c r="C1538" s="4"/>
      <c r="D1538" s="4"/>
      <c r="E1538" s="4"/>
      <c r="F1538" s="51"/>
      <c r="G1538" s="4"/>
      <c r="H1538" s="4" t="s">
        <v>481</v>
      </c>
      <c r="I1538" s="24"/>
      <c r="J1538" s="24"/>
      <c r="K1538" s="24">
        <f t="shared" si="118"/>
        <v>0</v>
      </c>
      <c r="M1538" s="24">
        <v>130000</v>
      </c>
      <c r="N1538" s="24">
        <v>-1500</v>
      </c>
      <c r="O1538" s="24">
        <f t="shared" si="121"/>
        <v>128500</v>
      </c>
      <c r="Q1538" s="24">
        <f t="shared" si="120"/>
        <v>130000</v>
      </c>
      <c r="R1538" s="24">
        <f t="shared" si="120"/>
        <v>-1500</v>
      </c>
      <c r="S1538" s="24">
        <f t="shared" si="120"/>
        <v>128500</v>
      </c>
    </row>
    <row r="1539" spans="2:19" x14ac:dyDescent="0.2">
      <c r="B1539" s="73">
        <f t="shared" si="117"/>
        <v>57</v>
      </c>
      <c r="C1539" s="4"/>
      <c r="D1539" s="4"/>
      <c r="E1539" s="4"/>
      <c r="F1539" s="51"/>
      <c r="G1539" s="4"/>
      <c r="H1539" s="4" t="s">
        <v>353</v>
      </c>
      <c r="I1539" s="24"/>
      <c r="J1539" s="24"/>
      <c r="K1539" s="24">
        <f t="shared" si="118"/>
        <v>0</v>
      </c>
      <c r="M1539" s="24">
        <v>540255</v>
      </c>
      <c r="N1539" s="24"/>
      <c r="O1539" s="24">
        <f t="shared" si="121"/>
        <v>540255</v>
      </c>
      <c r="Q1539" s="24">
        <f t="shared" si="120"/>
        <v>540255</v>
      </c>
      <c r="R1539" s="24">
        <f t="shared" si="120"/>
        <v>0</v>
      </c>
      <c r="S1539" s="24">
        <f t="shared" si="120"/>
        <v>540255</v>
      </c>
    </row>
    <row r="1540" spans="2:19" ht="15" x14ac:dyDescent="0.25">
      <c r="B1540" s="73">
        <f t="shared" si="117"/>
        <v>58</v>
      </c>
      <c r="C1540" s="16"/>
      <c r="D1540" s="16"/>
      <c r="E1540" s="16">
        <v>2</v>
      </c>
      <c r="F1540" s="48"/>
      <c r="G1540" s="16"/>
      <c r="H1540" s="16" t="s">
        <v>258</v>
      </c>
      <c r="I1540" s="45">
        <f>I1541+I1542+I1543+I1548</f>
        <v>467505</v>
      </c>
      <c r="J1540" s="45">
        <f>J1541+J1542+J1543+J1548</f>
        <v>0</v>
      </c>
      <c r="K1540" s="45">
        <f t="shared" si="118"/>
        <v>467505</v>
      </c>
      <c r="M1540" s="45">
        <v>0</v>
      </c>
      <c r="N1540" s="45">
        <v>0</v>
      </c>
      <c r="O1540" s="45">
        <f t="shared" si="121"/>
        <v>0</v>
      </c>
      <c r="Q1540" s="45">
        <f t="shared" si="120"/>
        <v>467505</v>
      </c>
      <c r="R1540" s="45">
        <f t="shared" si="120"/>
        <v>0</v>
      </c>
      <c r="S1540" s="45">
        <f t="shared" si="120"/>
        <v>467505</v>
      </c>
    </row>
    <row r="1541" spans="2:19" x14ac:dyDescent="0.2">
      <c r="B1541" s="73">
        <f t="shared" si="117"/>
        <v>59</v>
      </c>
      <c r="C1541" s="13"/>
      <c r="D1541" s="13"/>
      <c r="E1541" s="13"/>
      <c r="F1541" s="50" t="s">
        <v>190</v>
      </c>
      <c r="G1541" s="13">
        <v>610</v>
      </c>
      <c r="H1541" s="13" t="s">
        <v>137</v>
      </c>
      <c r="I1541" s="47">
        <v>116000</v>
      </c>
      <c r="J1541" s="47"/>
      <c r="K1541" s="47">
        <f t="shared" si="118"/>
        <v>116000</v>
      </c>
      <c r="M1541" s="47"/>
      <c r="N1541" s="47"/>
      <c r="O1541" s="47">
        <f t="shared" si="121"/>
        <v>0</v>
      </c>
      <c r="Q1541" s="47">
        <f t="shared" si="120"/>
        <v>116000</v>
      </c>
      <c r="R1541" s="47">
        <f t="shared" si="120"/>
        <v>0</v>
      </c>
      <c r="S1541" s="47">
        <f t="shared" si="120"/>
        <v>116000</v>
      </c>
    </row>
    <row r="1542" spans="2:19" x14ac:dyDescent="0.2">
      <c r="B1542" s="73">
        <f t="shared" si="117"/>
        <v>60</v>
      </c>
      <c r="C1542" s="13"/>
      <c r="D1542" s="13"/>
      <c r="E1542" s="13"/>
      <c r="F1542" s="50" t="s">
        <v>190</v>
      </c>
      <c r="G1542" s="13">
        <v>620</v>
      </c>
      <c r="H1542" s="13" t="s">
        <v>132</v>
      </c>
      <c r="I1542" s="47">
        <v>52500</v>
      </c>
      <c r="J1542" s="47"/>
      <c r="K1542" s="47">
        <f t="shared" si="118"/>
        <v>52500</v>
      </c>
      <c r="M1542" s="47"/>
      <c r="N1542" s="47"/>
      <c r="O1542" s="47">
        <f t="shared" si="121"/>
        <v>0</v>
      </c>
      <c r="Q1542" s="47">
        <f t="shared" si="120"/>
        <v>52500</v>
      </c>
      <c r="R1542" s="47">
        <f t="shared" si="120"/>
        <v>0</v>
      </c>
      <c r="S1542" s="47">
        <f t="shared" si="120"/>
        <v>52500</v>
      </c>
    </row>
    <row r="1543" spans="2:19" x14ac:dyDescent="0.2">
      <c r="B1543" s="73">
        <f t="shared" si="117"/>
        <v>61</v>
      </c>
      <c r="C1543" s="13"/>
      <c r="D1543" s="13"/>
      <c r="E1543" s="13"/>
      <c r="F1543" s="50" t="s">
        <v>190</v>
      </c>
      <c r="G1543" s="13">
        <v>630</v>
      </c>
      <c r="H1543" s="13" t="s">
        <v>129</v>
      </c>
      <c r="I1543" s="47">
        <f>I1547+I1546+I1545+I1544</f>
        <v>298905</v>
      </c>
      <c r="J1543" s="47">
        <f>J1547+J1546+J1545+J1544</f>
        <v>0</v>
      </c>
      <c r="K1543" s="47">
        <f t="shared" si="118"/>
        <v>298905</v>
      </c>
      <c r="M1543" s="47">
        <v>0</v>
      </c>
      <c r="N1543" s="47">
        <v>0</v>
      </c>
      <c r="O1543" s="47">
        <f t="shared" si="121"/>
        <v>0</v>
      </c>
      <c r="Q1543" s="47">
        <f t="shared" si="120"/>
        <v>298905</v>
      </c>
      <c r="R1543" s="47">
        <f t="shared" si="120"/>
        <v>0</v>
      </c>
      <c r="S1543" s="47">
        <f t="shared" si="120"/>
        <v>298905</v>
      </c>
    </row>
    <row r="1544" spans="2:19" x14ac:dyDescent="0.2">
      <c r="B1544" s="73">
        <f t="shared" si="117"/>
        <v>62</v>
      </c>
      <c r="C1544" s="4"/>
      <c r="D1544" s="4"/>
      <c r="E1544" s="4"/>
      <c r="F1544" s="51" t="s">
        <v>190</v>
      </c>
      <c r="G1544" s="4">
        <v>632</v>
      </c>
      <c r="H1544" s="4" t="s">
        <v>140</v>
      </c>
      <c r="I1544" s="24">
        <v>189000</v>
      </c>
      <c r="J1544" s="24"/>
      <c r="K1544" s="24">
        <f t="shared" si="118"/>
        <v>189000</v>
      </c>
      <c r="M1544" s="24"/>
      <c r="N1544" s="24"/>
      <c r="O1544" s="24">
        <f t="shared" si="121"/>
        <v>0</v>
      </c>
      <c r="Q1544" s="24">
        <f t="shared" si="120"/>
        <v>189000</v>
      </c>
      <c r="R1544" s="24">
        <f t="shared" si="120"/>
        <v>0</v>
      </c>
      <c r="S1544" s="24">
        <f t="shared" si="120"/>
        <v>189000</v>
      </c>
    </row>
    <row r="1545" spans="2:19" x14ac:dyDescent="0.2">
      <c r="B1545" s="73">
        <f t="shared" si="117"/>
        <v>63</v>
      </c>
      <c r="C1545" s="4"/>
      <c r="D1545" s="4"/>
      <c r="E1545" s="4"/>
      <c r="F1545" s="51" t="s">
        <v>190</v>
      </c>
      <c r="G1545" s="4">
        <v>633</v>
      </c>
      <c r="H1545" s="4" t="s">
        <v>133</v>
      </c>
      <c r="I1545" s="24">
        <v>33115</v>
      </c>
      <c r="J1545" s="24"/>
      <c r="K1545" s="24">
        <f t="shared" si="118"/>
        <v>33115</v>
      </c>
      <c r="M1545" s="24"/>
      <c r="N1545" s="24"/>
      <c r="O1545" s="24">
        <f t="shared" si="121"/>
        <v>0</v>
      </c>
      <c r="Q1545" s="24">
        <f t="shared" si="120"/>
        <v>33115</v>
      </c>
      <c r="R1545" s="24">
        <f t="shared" si="120"/>
        <v>0</v>
      </c>
      <c r="S1545" s="24">
        <f t="shared" si="120"/>
        <v>33115</v>
      </c>
    </row>
    <row r="1546" spans="2:19" x14ac:dyDescent="0.2">
      <c r="B1546" s="73">
        <f t="shared" si="117"/>
        <v>64</v>
      </c>
      <c r="C1546" s="4"/>
      <c r="D1546" s="4"/>
      <c r="E1546" s="4"/>
      <c r="F1546" s="51" t="s">
        <v>190</v>
      </c>
      <c r="G1546" s="4">
        <v>635</v>
      </c>
      <c r="H1546" s="4" t="s">
        <v>139</v>
      </c>
      <c r="I1546" s="24">
        <v>26600</v>
      </c>
      <c r="J1546" s="24"/>
      <c r="K1546" s="24">
        <f t="shared" si="118"/>
        <v>26600</v>
      </c>
      <c r="M1546" s="24"/>
      <c r="N1546" s="24"/>
      <c r="O1546" s="24">
        <f t="shared" si="121"/>
        <v>0</v>
      </c>
      <c r="Q1546" s="24">
        <f t="shared" si="120"/>
        <v>26600</v>
      </c>
      <c r="R1546" s="24">
        <f t="shared" si="120"/>
        <v>0</v>
      </c>
      <c r="S1546" s="24">
        <f t="shared" si="120"/>
        <v>26600</v>
      </c>
    </row>
    <row r="1547" spans="2:19" x14ac:dyDescent="0.2">
      <c r="B1547" s="73">
        <f t="shared" si="117"/>
        <v>65</v>
      </c>
      <c r="C1547" s="4"/>
      <c r="D1547" s="4"/>
      <c r="E1547" s="4"/>
      <c r="F1547" s="51" t="s">
        <v>190</v>
      </c>
      <c r="G1547" s="4">
        <v>637</v>
      </c>
      <c r="H1547" s="4" t="s">
        <v>130</v>
      </c>
      <c r="I1547" s="24">
        <f>49650+540</f>
        <v>50190</v>
      </c>
      <c r="J1547" s="24"/>
      <c r="K1547" s="24">
        <f t="shared" si="118"/>
        <v>50190</v>
      </c>
      <c r="M1547" s="24"/>
      <c r="N1547" s="24"/>
      <c r="O1547" s="24">
        <f t="shared" si="121"/>
        <v>0</v>
      </c>
      <c r="Q1547" s="24">
        <f t="shared" si="120"/>
        <v>50190</v>
      </c>
      <c r="R1547" s="24">
        <f t="shared" si="120"/>
        <v>0</v>
      </c>
      <c r="S1547" s="24">
        <f t="shared" si="120"/>
        <v>50190</v>
      </c>
    </row>
    <row r="1548" spans="2:19" x14ac:dyDescent="0.2">
      <c r="B1548" s="73">
        <f t="shared" ref="B1548:B1560" si="125">B1547+1</f>
        <v>66</v>
      </c>
      <c r="C1548" s="13"/>
      <c r="D1548" s="13"/>
      <c r="E1548" s="13"/>
      <c r="F1548" s="50" t="s">
        <v>190</v>
      </c>
      <c r="G1548" s="13">
        <v>640</v>
      </c>
      <c r="H1548" s="13" t="s">
        <v>136</v>
      </c>
      <c r="I1548" s="47">
        <v>100</v>
      </c>
      <c r="J1548" s="47"/>
      <c r="K1548" s="47">
        <f t="shared" ref="K1548:K1563" si="126">I1548+J1548</f>
        <v>100</v>
      </c>
      <c r="M1548" s="47"/>
      <c r="N1548" s="47"/>
      <c r="O1548" s="47">
        <f t="shared" ref="O1548:O1563" si="127">M1548+N1548</f>
        <v>0</v>
      </c>
      <c r="Q1548" s="47">
        <f t="shared" ref="Q1548:S1563" si="128">I1548+M1548</f>
        <v>100</v>
      </c>
      <c r="R1548" s="47">
        <f t="shared" si="128"/>
        <v>0</v>
      </c>
      <c r="S1548" s="47">
        <f t="shared" si="128"/>
        <v>100</v>
      </c>
    </row>
    <row r="1549" spans="2:19" ht="15" x14ac:dyDescent="0.25">
      <c r="B1549" s="73">
        <f t="shared" si="125"/>
        <v>67</v>
      </c>
      <c r="C1549" s="2"/>
      <c r="D1549" s="2">
        <v>5</v>
      </c>
      <c r="E1549" s="212" t="s">
        <v>37</v>
      </c>
      <c r="F1549" s="213"/>
      <c r="G1549" s="213"/>
      <c r="H1549" s="213"/>
      <c r="I1549" s="44">
        <v>0</v>
      </c>
      <c r="J1549" s="44">
        <v>0</v>
      </c>
      <c r="K1549" s="44">
        <f t="shared" si="126"/>
        <v>0</v>
      </c>
      <c r="M1549" s="44">
        <v>0</v>
      </c>
      <c r="N1549" s="44">
        <v>0</v>
      </c>
      <c r="O1549" s="44">
        <f t="shared" si="127"/>
        <v>0</v>
      </c>
      <c r="Q1549" s="44">
        <f t="shared" si="128"/>
        <v>0</v>
      </c>
      <c r="R1549" s="44">
        <f t="shared" si="128"/>
        <v>0</v>
      </c>
      <c r="S1549" s="44">
        <f t="shared" si="128"/>
        <v>0</v>
      </c>
    </row>
    <row r="1550" spans="2:19" ht="15" x14ac:dyDescent="0.2">
      <c r="B1550" s="73">
        <f t="shared" si="125"/>
        <v>68</v>
      </c>
      <c r="C1550" s="9">
        <v>4</v>
      </c>
      <c r="D1550" s="214" t="s">
        <v>59</v>
      </c>
      <c r="E1550" s="213"/>
      <c r="F1550" s="213"/>
      <c r="G1550" s="213"/>
      <c r="H1550" s="213"/>
      <c r="I1550" s="43">
        <f>I1551+I1555</f>
        <v>20000</v>
      </c>
      <c r="J1550" s="43">
        <f>J1551+J1555</f>
        <v>0</v>
      </c>
      <c r="K1550" s="43">
        <f t="shared" si="126"/>
        <v>20000</v>
      </c>
      <c r="M1550" s="43">
        <f>M1551+M1555</f>
        <v>45600</v>
      </c>
      <c r="N1550" s="43">
        <f>N1551+N1555</f>
        <v>0</v>
      </c>
      <c r="O1550" s="43">
        <f t="shared" si="127"/>
        <v>45600</v>
      </c>
      <c r="Q1550" s="43">
        <f t="shared" si="128"/>
        <v>65600</v>
      </c>
      <c r="R1550" s="43">
        <f t="shared" si="128"/>
        <v>0</v>
      </c>
      <c r="S1550" s="43">
        <f t="shared" si="128"/>
        <v>65600</v>
      </c>
    </row>
    <row r="1551" spans="2:19" x14ac:dyDescent="0.2">
      <c r="B1551" s="73">
        <f t="shared" si="125"/>
        <v>69</v>
      </c>
      <c r="C1551" s="13"/>
      <c r="D1551" s="13"/>
      <c r="E1551" s="13"/>
      <c r="F1551" s="50" t="s">
        <v>190</v>
      </c>
      <c r="G1551" s="13">
        <v>710</v>
      </c>
      <c r="H1551" s="13" t="s">
        <v>185</v>
      </c>
      <c r="I1551" s="47">
        <v>0</v>
      </c>
      <c r="J1551" s="47"/>
      <c r="K1551" s="47">
        <f t="shared" si="126"/>
        <v>0</v>
      </c>
      <c r="M1551" s="47">
        <f>M1552</f>
        <v>45600</v>
      </c>
      <c r="N1551" s="47">
        <f>N1552</f>
        <v>0</v>
      </c>
      <c r="O1551" s="47">
        <f t="shared" si="127"/>
        <v>45600</v>
      </c>
      <c r="Q1551" s="47">
        <f t="shared" si="128"/>
        <v>45600</v>
      </c>
      <c r="R1551" s="47">
        <f t="shared" si="128"/>
        <v>0</v>
      </c>
      <c r="S1551" s="47">
        <f t="shared" si="128"/>
        <v>45600</v>
      </c>
    </row>
    <row r="1552" spans="2:19" x14ac:dyDescent="0.2">
      <c r="B1552" s="73">
        <f t="shared" si="125"/>
        <v>70</v>
      </c>
      <c r="C1552" s="4"/>
      <c r="D1552" s="4"/>
      <c r="E1552" s="4"/>
      <c r="F1552" s="83" t="s">
        <v>190</v>
      </c>
      <c r="G1552" s="84">
        <v>717</v>
      </c>
      <c r="H1552" s="84" t="s">
        <v>195</v>
      </c>
      <c r="I1552" s="85"/>
      <c r="J1552" s="85"/>
      <c r="K1552" s="85">
        <f t="shared" si="126"/>
        <v>0</v>
      </c>
      <c r="M1552" s="85">
        <f>SUM(M1553:M1554)</f>
        <v>45600</v>
      </c>
      <c r="N1552" s="85">
        <f>SUM(N1553:N1554)</f>
        <v>0</v>
      </c>
      <c r="O1552" s="85">
        <f t="shared" si="127"/>
        <v>45600</v>
      </c>
      <c r="Q1552" s="85">
        <f t="shared" si="128"/>
        <v>45600</v>
      </c>
      <c r="R1552" s="85">
        <f t="shared" si="128"/>
        <v>0</v>
      </c>
      <c r="S1552" s="85">
        <f t="shared" si="128"/>
        <v>45600</v>
      </c>
    </row>
    <row r="1553" spans="2:19" x14ac:dyDescent="0.2">
      <c r="B1553" s="73">
        <f t="shared" si="125"/>
        <v>71</v>
      </c>
      <c r="C1553" s="4"/>
      <c r="D1553" s="4"/>
      <c r="E1553" s="4"/>
      <c r="F1553" s="51"/>
      <c r="G1553" s="4"/>
      <c r="H1553" s="4" t="s">
        <v>454</v>
      </c>
      <c r="I1553" s="24"/>
      <c r="J1553" s="24"/>
      <c r="K1553" s="24">
        <f t="shared" si="126"/>
        <v>0</v>
      </c>
      <c r="M1553" s="24">
        <v>5000</v>
      </c>
      <c r="N1553" s="24"/>
      <c r="O1553" s="24">
        <f t="shared" si="127"/>
        <v>5000</v>
      </c>
      <c r="Q1553" s="24">
        <f t="shared" si="128"/>
        <v>5000</v>
      </c>
      <c r="R1553" s="24">
        <f t="shared" si="128"/>
        <v>0</v>
      </c>
      <c r="S1553" s="24">
        <f t="shared" si="128"/>
        <v>5000</v>
      </c>
    </row>
    <row r="1554" spans="2:19" x14ac:dyDescent="0.2">
      <c r="B1554" s="73">
        <f t="shared" si="125"/>
        <v>72</v>
      </c>
      <c r="C1554" s="4"/>
      <c r="D1554" s="4"/>
      <c r="E1554" s="4"/>
      <c r="F1554" s="51"/>
      <c r="G1554" s="4"/>
      <c r="H1554" s="4" t="s">
        <v>464</v>
      </c>
      <c r="I1554" s="24"/>
      <c r="J1554" s="24"/>
      <c r="K1554" s="24">
        <f t="shared" si="126"/>
        <v>0</v>
      </c>
      <c r="M1554" s="24">
        <v>40600</v>
      </c>
      <c r="N1554" s="24"/>
      <c r="O1554" s="24">
        <f t="shared" si="127"/>
        <v>40600</v>
      </c>
      <c r="Q1554" s="24">
        <f t="shared" si="128"/>
        <v>40600</v>
      </c>
      <c r="R1554" s="24">
        <f t="shared" si="128"/>
        <v>0</v>
      </c>
      <c r="S1554" s="24">
        <f t="shared" si="128"/>
        <v>40600</v>
      </c>
    </row>
    <row r="1555" spans="2:19" ht="15" x14ac:dyDescent="0.25">
      <c r="B1555" s="73">
        <f t="shared" si="125"/>
        <v>73</v>
      </c>
      <c r="C1555" s="16"/>
      <c r="D1555" s="16"/>
      <c r="E1555" s="16">
        <v>2</v>
      </c>
      <c r="F1555" s="48"/>
      <c r="G1555" s="16"/>
      <c r="H1555" s="16" t="s">
        <v>258</v>
      </c>
      <c r="I1555" s="45">
        <f>I1556+I1557+I1558</f>
        <v>20000</v>
      </c>
      <c r="J1555" s="45">
        <f>J1556+J1557+J1558</f>
        <v>0</v>
      </c>
      <c r="K1555" s="45">
        <f t="shared" si="126"/>
        <v>20000</v>
      </c>
      <c r="M1555" s="45">
        <f>M1556+M1557+M1558</f>
        <v>0</v>
      </c>
      <c r="N1555" s="45">
        <f>N1556+N1557+N1558</f>
        <v>0</v>
      </c>
      <c r="O1555" s="45">
        <f t="shared" si="127"/>
        <v>0</v>
      </c>
      <c r="Q1555" s="45">
        <f t="shared" si="128"/>
        <v>20000</v>
      </c>
      <c r="R1555" s="45">
        <f t="shared" si="128"/>
        <v>0</v>
      </c>
      <c r="S1555" s="45">
        <f t="shared" si="128"/>
        <v>20000</v>
      </c>
    </row>
    <row r="1556" spans="2:19" x14ac:dyDescent="0.2">
      <c r="B1556" s="73">
        <f t="shared" si="125"/>
        <v>74</v>
      </c>
      <c r="C1556" s="13"/>
      <c r="D1556" s="13"/>
      <c r="E1556" s="13"/>
      <c r="F1556" s="50" t="s">
        <v>190</v>
      </c>
      <c r="G1556" s="13">
        <v>610</v>
      </c>
      <c r="H1556" s="13" t="s">
        <v>137</v>
      </c>
      <c r="I1556" s="47">
        <v>7000</v>
      </c>
      <c r="J1556" s="47"/>
      <c r="K1556" s="47">
        <f t="shared" si="126"/>
        <v>7000</v>
      </c>
      <c r="M1556" s="47"/>
      <c r="N1556" s="47"/>
      <c r="O1556" s="47">
        <f t="shared" si="127"/>
        <v>0</v>
      </c>
      <c r="Q1556" s="47">
        <f t="shared" si="128"/>
        <v>7000</v>
      </c>
      <c r="R1556" s="47">
        <f t="shared" si="128"/>
        <v>0</v>
      </c>
      <c r="S1556" s="47">
        <f t="shared" si="128"/>
        <v>7000</v>
      </c>
    </row>
    <row r="1557" spans="2:19" x14ac:dyDescent="0.2">
      <c r="B1557" s="73">
        <f t="shared" si="125"/>
        <v>75</v>
      </c>
      <c r="C1557" s="13"/>
      <c r="D1557" s="13"/>
      <c r="E1557" s="13"/>
      <c r="F1557" s="50" t="s">
        <v>190</v>
      </c>
      <c r="G1557" s="13">
        <v>620</v>
      </c>
      <c r="H1557" s="13" t="s">
        <v>132</v>
      </c>
      <c r="I1557" s="47">
        <v>2930</v>
      </c>
      <c r="J1557" s="47"/>
      <c r="K1557" s="47">
        <f t="shared" si="126"/>
        <v>2930</v>
      </c>
      <c r="M1557" s="47"/>
      <c r="N1557" s="47"/>
      <c r="O1557" s="47">
        <f t="shared" si="127"/>
        <v>0</v>
      </c>
      <c r="Q1557" s="47">
        <f t="shared" si="128"/>
        <v>2930</v>
      </c>
      <c r="R1557" s="47">
        <f t="shared" si="128"/>
        <v>0</v>
      </c>
      <c r="S1557" s="47">
        <f t="shared" si="128"/>
        <v>2930</v>
      </c>
    </row>
    <row r="1558" spans="2:19" x14ac:dyDescent="0.2">
      <c r="B1558" s="73">
        <f t="shared" si="125"/>
        <v>76</v>
      </c>
      <c r="C1558" s="13"/>
      <c r="D1558" s="13"/>
      <c r="E1558" s="13"/>
      <c r="F1558" s="50" t="s">
        <v>190</v>
      </c>
      <c r="G1558" s="13">
        <v>630</v>
      </c>
      <c r="H1558" s="13" t="s">
        <v>129</v>
      </c>
      <c r="I1558" s="47">
        <f>I1563+I1562+I1561+I1560+I1559</f>
        <v>10070</v>
      </c>
      <c r="J1558" s="47">
        <f>J1563+J1562+J1561+J1560+J1559</f>
        <v>0</v>
      </c>
      <c r="K1558" s="47">
        <f t="shared" si="126"/>
        <v>10070</v>
      </c>
      <c r="M1558" s="47">
        <f>M1563+M1562+M1561+M1560+M1559</f>
        <v>0</v>
      </c>
      <c r="N1558" s="47">
        <f>N1563+N1562+N1561+N1560+N1559</f>
        <v>0</v>
      </c>
      <c r="O1558" s="47">
        <f t="shared" si="127"/>
        <v>0</v>
      </c>
      <c r="Q1558" s="47">
        <f t="shared" si="128"/>
        <v>10070</v>
      </c>
      <c r="R1558" s="47">
        <f t="shared" si="128"/>
        <v>0</v>
      </c>
      <c r="S1558" s="47">
        <f t="shared" si="128"/>
        <v>10070</v>
      </c>
    </row>
    <row r="1559" spans="2:19" x14ac:dyDescent="0.2">
      <c r="B1559" s="73">
        <f t="shared" si="125"/>
        <v>77</v>
      </c>
      <c r="C1559" s="4"/>
      <c r="D1559" s="4"/>
      <c r="E1559" s="4"/>
      <c r="F1559" s="51" t="s">
        <v>190</v>
      </c>
      <c r="G1559" s="4">
        <v>633</v>
      </c>
      <c r="H1559" s="4" t="s">
        <v>133</v>
      </c>
      <c r="I1559" s="24">
        <v>7050</v>
      </c>
      <c r="J1559" s="24"/>
      <c r="K1559" s="24">
        <f t="shared" si="126"/>
        <v>7050</v>
      </c>
      <c r="M1559" s="24"/>
      <c r="N1559" s="24"/>
      <c r="O1559" s="24">
        <f t="shared" si="127"/>
        <v>0</v>
      </c>
      <c r="Q1559" s="24">
        <f t="shared" si="128"/>
        <v>7050</v>
      </c>
      <c r="R1559" s="24">
        <f t="shared" si="128"/>
        <v>0</v>
      </c>
      <c r="S1559" s="24">
        <f t="shared" si="128"/>
        <v>7050</v>
      </c>
    </row>
    <row r="1560" spans="2:19" x14ac:dyDescent="0.2">
      <c r="B1560" s="73">
        <f t="shared" si="125"/>
        <v>78</v>
      </c>
      <c r="C1560" s="4"/>
      <c r="D1560" s="4"/>
      <c r="E1560" s="4"/>
      <c r="F1560" s="51" t="s">
        <v>190</v>
      </c>
      <c r="G1560" s="4">
        <v>634</v>
      </c>
      <c r="H1560" s="4" t="s">
        <v>138</v>
      </c>
      <c r="I1560" s="24">
        <v>900</v>
      </c>
      <c r="J1560" s="24"/>
      <c r="K1560" s="24">
        <f t="shared" si="126"/>
        <v>900</v>
      </c>
      <c r="M1560" s="24"/>
      <c r="N1560" s="24"/>
      <c r="O1560" s="24">
        <f t="shared" si="127"/>
        <v>0</v>
      </c>
      <c r="Q1560" s="24">
        <f t="shared" si="128"/>
        <v>900</v>
      </c>
      <c r="R1560" s="24">
        <f t="shared" si="128"/>
        <v>0</v>
      </c>
      <c r="S1560" s="24">
        <f t="shared" si="128"/>
        <v>900</v>
      </c>
    </row>
    <row r="1561" spans="2:19" x14ac:dyDescent="0.2">
      <c r="B1561" s="73">
        <f t="shared" ref="B1561:B1563" si="129">B1560+1</f>
        <v>79</v>
      </c>
      <c r="C1561" s="4"/>
      <c r="D1561" s="4"/>
      <c r="E1561" s="4"/>
      <c r="F1561" s="51" t="s">
        <v>190</v>
      </c>
      <c r="G1561" s="4">
        <v>635</v>
      </c>
      <c r="H1561" s="4" t="s">
        <v>139</v>
      </c>
      <c r="I1561" s="24">
        <v>650</v>
      </c>
      <c r="J1561" s="24"/>
      <c r="K1561" s="24">
        <f t="shared" si="126"/>
        <v>650</v>
      </c>
      <c r="M1561" s="24"/>
      <c r="N1561" s="24"/>
      <c r="O1561" s="24">
        <f t="shared" si="127"/>
        <v>0</v>
      </c>
      <c r="Q1561" s="24">
        <f t="shared" si="128"/>
        <v>650</v>
      </c>
      <c r="R1561" s="24">
        <f t="shared" si="128"/>
        <v>0</v>
      </c>
      <c r="S1561" s="24">
        <f t="shared" si="128"/>
        <v>650</v>
      </c>
    </row>
    <row r="1562" spans="2:19" x14ac:dyDescent="0.2">
      <c r="B1562" s="73">
        <f t="shared" si="129"/>
        <v>80</v>
      </c>
      <c r="C1562" s="4"/>
      <c r="D1562" s="4"/>
      <c r="E1562" s="4"/>
      <c r="F1562" s="51" t="s">
        <v>190</v>
      </c>
      <c r="G1562" s="4">
        <v>636</v>
      </c>
      <c r="H1562" s="4" t="s">
        <v>134</v>
      </c>
      <c r="I1562" s="24">
        <v>50</v>
      </c>
      <c r="J1562" s="24"/>
      <c r="K1562" s="24">
        <f t="shared" si="126"/>
        <v>50</v>
      </c>
      <c r="M1562" s="24"/>
      <c r="N1562" s="24"/>
      <c r="O1562" s="24">
        <f t="shared" si="127"/>
        <v>0</v>
      </c>
      <c r="Q1562" s="24">
        <f t="shared" si="128"/>
        <v>50</v>
      </c>
      <c r="R1562" s="24">
        <f t="shared" si="128"/>
        <v>0</v>
      </c>
      <c r="S1562" s="24">
        <f t="shared" si="128"/>
        <v>50</v>
      </c>
    </row>
    <row r="1563" spans="2:19" x14ac:dyDescent="0.2">
      <c r="B1563" s="73">
        <f t="shared" si="129"/>
        <v>81</v>
      </c>
      <c r="C1563" s="4"/>
      <c r="D1563" s="4"/>
      <c r="E1563" s="4"/>
      <c r="F1563" s="51" t="s">
        <v>190</v>
      </c>
      <c r="G1563" s="4">
        <v>637</v>
      </c>
      <c r="H1563" s="4" t="s">
        <v>130</v>
      </c>
      <c r="I1563" s="24">
        <v>1420</v>
      </c>
      <c r="J1563" s="24"/>
      <c r="K1563" s="24">
        <f t="shared" si="126"/>
        <v>1420</v>
      </c>
      <c r="M1563" s="24"/>
      <c r="N1563" s="24"/>
      <c r="O1563" s="24">
        <f t="shared" si="127"/>
        <v>0</v>
      </c>
      <c r="Q1563" s="24">
        <f t="shared" si="128"/>
        <v>1420</v>
      </c>
      <c r="R1563" s="24">
        <f t="shared" si="128"/>
        <v>0</v>
      </c>
      <c r="S1563" s="24">
        <f t="shared" si="128"/>
        <v>1420</v>
      </c>
    </row>
    <row r="1614" spans="2:19" ht="27" x14ac:dyDescent="0.35">
      <c r="B1614" s="201" t="s">
        <v>311</v>
      </c>
      <c r="C1614" s="202"/>
      <c r="D1614" s="202"/>
      <c r="E1614" s="202"/>
      <c r="F1614" s="202"/>
      <c r="G1614" s="202"/>
      <c r="H1614" s="202"/>
      <c r="I1614" s="202"/>
      <c r="J1614" s="202"/>
      <c r="K1614" s="202"/>
      <c r="L1614" s="202"/>
      <c r="M1614" s="202"/>
      <c r="N1614" s="202"/>
      <c r="O1614" s="202"/>
      <c r="P1614" s="202"/>
      <c r="Q1614" s="202"/>
      <c r="R1614" s="113"/>
      <c r="S1614" s="113"/>
    </row>
    <row r="1615" spans="2:19" ht="12.75" customHeight="1" x14ac:dyDescent="0.2">
      <c r="B1615" s="203" t="s">
        <v>286</v>
      </c>
      <c r="C1615" s="204"/>
      <c r="D1615" s="204"/>
      <c r="E1615" s="204"/>
      <c r="F1615" s="204"/>
      <c r="G1615" s="204"/>
      <c r="H1615" s="204"/>
      <c r="I1615" s="204"/>
      <c r="J1615" s="204"/>
      <c r="K1615" s="204"/>
      <c r="L1615" s="204"/>
      <c r="M1615" s="204"/>
      <c r="N1615" s="114"/>
      <c r="O1615" s="114"/>
      <c r="Q1615" s="189" t="s">
        <v>536</v>
      </c>
      <c r="R1615" s="189" t="s">
        <v>525</v>
      </c>
      <c r="S1615" s="189" t="s">
        <v>527</v>
      </c>
    </row>
    <row r="1616" spans="2:19" ht="12.75" customHeight="1" x14ac:dyDescent="0.2">
      <c r="B1616" s="205" t="s">
        <v>113</v>
      </c>
      <c r="C1616" s="207" t="s">
        <v>121</v>
      </c>
      <c r="D1616" s="207" t="s">
        <v>122</v>
      </c>
      <c r="E1616" s="209" t="s">
        <v>126</v>
      </c>
      <c r="F1616" s="207" t="s">
        <v>123</v>
      </c>
      <c r="G1616" s="207" t="s">
        <v>124</v>
      </c>
      <c r="H1616" s="195" t="s">
        <v>125</v>
      </c>
      <c r="I1616" s="189" t="s">
        <v>532</v>
      </c>
      <c r="J1616" s="189" t="s">
        <v>525</v>
      </c>
      <c r="K1616" s="189" t="s">
        <v>533</v>
      </c>
      <c r="M1616" s="189" t="s">
        <v>534</v>
      </c>
      <c r="N1616" s="189" t="s">
        <v>525</v>
      </c>
      <c r="O1616" s="189" t="s">
        <v>535</v>
      </c>
      <c r="Q1616" s="190"/>
      <c r="R1616" s="190"/>
      <c r="S1616" s="190"/>
    </row>
    <row r="1617" spans="2:19" x14ac:dyDescent="0.2">
      <c r="B1617" s="205"/>
      <c r="C1617" s="207"/>
      <c r="D1617" s="207"/>
      <c r="E1617" s="210"/>
      <c r="F1617" s="207"/>
      <c r="G1617" s="207"/>
      <c r="H1617" s="195"/>
      <c r="I1617" s="190"/>
      <c r="J1617" s="190"/>
      <c r="K1617" s="190"/>
      <c r="M1617" s="190"/>
      <c r="N1617" s="190"/>
      <c r="O1617" s="190"/>
      <c r="Q1617" s="190"/>
      <c r="R1617" s="190"/>
      <c r="S1617" s="190"/>
    </row>
    <row r="1618" spans="2:19" x14ac:dyDescent="0.2">
      <c r="B1618" s="205"/>
      <c r="C1618" s="207"/>
      <c r="D1618" s="207"/>
      <c r="E1618" s="210"/>
      <c r="F1618" s="207"/>
      <c r="G1618" s="207"/>
      <c r="H1618" s="195"/>
      <c r="I1618" s="190"/>
      <c r="J1618" s="190"/>
      <c r="K1618" s="190"/>
      <c r="M1618" s="190"/>
      <c r="N1618" s="190"/>
      <c r="O1618" s="190"/>
      <c r="Q1618" s="190"/>
      <c r="R1618" s="190"/>
      <c r="S1618" s="190"/>
    </row>
    <row r="1619" spans="2:19" ht="13.5" thickBot="1" x14ac:dyDescent="0.25">
      <c r="B1619" s="206"/>
      <c r="C1619" s="208"/>
      <c r="D1619" s="208"/>
      <c r="E1619" s="211"/>
      <c r="F1619" s="208"/>
      <c r="G1619" s="208"/>
      <c r="H1619" s="196"/>
      <c r="I1619" s="191"/>
      <c r="J1619" s="191"/>
      <c r="K1619" s="191"/>
      <c r="M1619" s="191"/>
      <c r="N1619" s="191"/>
      <c r="O1619" s="191"/>
      <c r="Q1619" s="191"/>
      <c r="R1619" s="191"/>
      <c r="S1619" s="191"/>
    </row>
    <row r="1620" spans="2:19" ht="16.5" thickTop="1" x14ac:dyDescent="0.2">
      <c r="B1620" s="73">
        <f t="shared" ref="B1620:B1658" si="130">B1619+1</f>
        <v>1</v>
      </c>
      <c r="C1620" s="197" t="s">
        <v>311</v>
      </c>
      <c r="D1620" s="198"/>
      <c r="E1620" s="198"/>
      <c r="F1620" s="198"/>
      <c r="G1620" s="198"/>
      <c r="H1620" s="199"/>
      <c r="I1620" s="42">
        <f>I1655+I1643+I1627+I1621</f>
        <v>348500</v>
      </c>
      <c r="J1620" s="42">
        <f>J1655+J1643+J1627+J1621</f>
        <v>0</v>
      </c>
      <c r="K1620" s="42">
        <f t="shared" ref="K1620:K1658" si="131">I1620+J1620</f>
        <v>348500</v>
      </c>
      <c r="M1620" s="42">
        <f>M1655+M1643+M1627+M1621</f>
        <v>18320</v>
      </c>
      <c r="N1620" s="42">
        <f>N1655+N1643+N1627+N1621</f>
        <v>0</v>
      </c>
      <c r="O1620" s="42">
        <f t="shared" ref="O1620:O1637" si="132">M1620+N1620</f>
        <v>18320</v>
      </c>
      <c r="Q1620" s="42">
        <f t="shared" ref="Q1620:S1658" si="133">I1620+M1620</f>
        <v>366820</v>
      </c>
      <c r="R1620" s="42">
        <f t="shared" si="133"/>
        <v>0</v>
      </c>
      <c r="S1620" s="42">
        <f t="shared" si="133"/>
        <v>366820</v>
      </c>
    </row>
    <row r="1621" spans="2:19" ht="15" x14ac:dyDescent="0.2">
      <c r="B1621" s="73">
        <f t="shared" si="130"/>
        <v>2</v>
      </c>
      <c r="C1621" s="9">
        <v>1</v>
      </c>
      <c r="D1621" s="200" t="s">
        <v>13</v>
      </c>
      <c r="E1621" s="193"/>
      <c r="F1621" s="193"/>
      <c r="G1621" s="193"/>
      <c r="H1621" s="194"/>
      <c r="I1621" s="43">
        <f>I1622</f>
        <v>104000</v>
      </c>
      <c r="J1621" s="43">
        <f>J1622</f>
        <v>0</v>
      </c>
      <c r="K1621" s="43">
        <f t="shared" si="131"/>
        <v>104000</v>
      </c>
      <c r="M1621" s="43">
        <f>M1622</f>
        <v>0</v>
      </c>
      <c r="N1621" s="43">
        <f>N1622</f>
        <v>0</v>
      </c>
      <c r="O1621" s="43">
        <f t="shared" si="132"/>
        <v>0</v>
      </c>
      <c r="Q1621" s="43">
        <f t="shared" si="133"/>
        <v>104000</v>
      </c>
      <c r="R1621" s="43">
        <f t="shared" si="133"/>
        <v>0</v>
      </c>
      <c r="S1621" s="43">
        <f t="shared" si="133"/>
        <v>104000</v>
      </c>
    </row>
    <row r="1622" spans="2:19" x14ac:dyDescent="0.2">
      <c r="B1622" s="73">
        <f t="shared" si="130"/>
        <v>3</v>
      </c>
      <c r="C1622" s="13"/>
      <c r="D1622" s="13"/>
      <c r="E1622" s="13"/>
      <c r="F1622" s="50" t="s">
        <v>76</v>
      </c>
      <c r="G1622" s="13">
        <v>640</v>
      </c>
      <c r="H1622" s="13" t="s">
        <v>136</v>
      </c>
      <c r="I1622" s="47">
        <f>SUM(I1623:I1626)</f>
        <v>104000</v>
      </c>
      <c r="J1622" s="47">
        <f>SUM(J1623:J1626)</f>
        <v>0</v>
      </c>
      <c r="K1622" s="47">
        <f t="shared" si="131"/>
        <v>104000</v>
      </c>
      <c r="M1622" s="47"/>
      <c r="N1622" s="47"/>
      <c r="O1622" s="47">
        <f t="shared" si="132"/>
        <v>0</v>
      </c>
      <c r="Q1622" s="47">
        <f t="shared" si="133"/>
        <v>104000</v>
      </c>
      <c r="R1622" s="47">
        <f t="shared" si="133"/>
        <v>0</v>
      </c>
      <c r="S1622" s="47">
        <f t="shared" si="133"/>
        <v>104000</v>
      </c>
    </row>
    <row r="1623" spans="2:19" x14ac:dyDescent="0.2">
      <c r="B1623" s="73">
        <f t="shared" si="130"/>
        <v>4</v>
      </c>
      <c r="C1623" s="13"/>
      <c r="D1623" s="55"/>
      <c r="E1623" s="13"/>
      <c r="F1623" s="50"/>
      <c r="G1623" s="13"/>
      <c r="H1623" s="58" t="s">
        <v>235</v>
      </c>
      <c r="I1623" s="56">
        <f>50000+20000</f>
        <v>70000</v>
      </c>
      <c r="J1623" s="56"/>
      <c r="K1623" s="56">
        <f t="shared" si="131"/>
        <v>70000</v>
      </c>
      <c r="M1623" s="56"/>
      <c r="N1623" s="56"/>
      <c r="O1623" s="56">
        <f t="shared" si="132"/>
        <v>0</v>
      </c>
      <c r="Q1623" s="63">
        <f t="shared" si="133"/>
        <v>70000</v>
      </c>
      <c r="R1623" s="63">
        <f t="shared" si="133"/>
        <v>0</v>
      </c>
      <c r="S1623" s="63">
        <f t="shared" si="133"/>
        <v>70000</v>
      </c>
    </row>
    <row r="1624" spans="2:19" x14ac:dyDescent="0.2">
      <c r="B1624" s="73">
        <f t="shared" si="130"/>
        <v>5</v>
      </c>
      <c r="C1624" s="13"/>
      <c r="D1624" s="55"/>
      <c r="E1624" s="13"/>
      <c r="F1624" s="50"/>
      <c r="G1624" s="13"/>
      <c r="H1624" s="58" t="s">
        <v>354</v>
      </c>
      <c r="I1624" s="56">
        <v>20000</v>
      </c>
      <c r="J1624" s="56"/>
      <c r="K1624" s="56">
        <f t="shared" si="131"/>
        <v>20000</v>
      </c>
      <c r="M1624" s="56"/>
      <c r="N1624" s="56"/>
      <c r="O1624" s="56">
        <f t="shared" si="132"/>
        <v>0</v>
      </c>
      <c r="Q1624" s="63">
        <f t="shared" si="133"/>
        <v>20000</v>
      </c>
      <c r="R1624" s="63">
        <f t="shared" si="133"/>
        <v>0</v>
      </c>
      <c r="S1624" s="63">
        <f t="shared" si="133"/>
        <v>20000</v>
      </c>
    </row>
    <row r="1625" spans="2:19" x14ac:dyDescent="0.2">
      <c r="B1625" s="73">
        <f t="shared" si="130"/>
        <v>6</v>
      </c>
      <c r="C1625" s="13"/>
      <c r="D1625" s="55"/>
      <c r="E1625" s="13"/>
      <c r="F1625" s="50"/>
      <c r="G1625" s="13"/>
      <c r="H1625" s="58" t="s">
        <v>63</v>
      </c>
      <c r="I1625" s="56">
        <v>10000</v>
      </c>
      <c r="J1625" s="56"/>
      <c r="K1625" s="56">
        <f t="shared" si="131"/>
        <v>10000</v>
      </c>
      <c r="M1625" s="56"/>
      <c r="N1625" s="56"/>
      <c r="O1625" s="56">
        <f t="shared" si="132"/>
        <v>0</v>
      </c>
      <c r="Q1625" s="63">
        <f t="shared" si="133"/>
        <v>10000</v>
      </c>
      <c r="R1625" s="63">
        <f t="shared" si="133"/>
        <v>0</v>
      </c>
      <c r="S1625" s="63">
        <f t="shared" si="133"/>
        <v>10000</v>
      </c>
    </row>
    <row r="1626" spans="2:19" x14ac:dyDescent="0.2">
      <c r="B1626" s="73">
        <f t="shared" si="130"/>
        <v>7</v>
      </c>
      <c r="C1626" s="13"/>
      <c r="D1626" s="55"/>
      <c r="E1626" s="13"/>
      <c r="F1626" s="50"/>
      <c r="G1626" s="13"/>
      <c r="H1626" s="57" t="s">
        <v>504</v>
      </c>
      <c r="I1626" s="56">
        <v>4000</v>
      </c>
      <c r="J1626" s="56"/>
      <c r="K1626" s="56">
        <f t="shared" si="131"/>
        <v>4000</v>
      </c>
      <c r="M1626" s="56"/>
      <c r="N1626" s="56"/>
      <c r="O1626" s="56">
        <f t="shared" si="132"/>
        <v>0</v>
      </c>
      <c r="Q1626" s="63">
        <f t="shared" si="133"/>
        <v>4000</v>
      </c>
      <c r="R1626" s="63">
        <f t="shared" si="133"/>
        <v>0</v>
      </c>
      <c r="S1626" s="63">
        <f t="shared" si="133"/>
        <v>4000</v>
      </c>
    </row>
    <row r="1627" spans="2:19" ht="15" x14ac:dyDescent="0.2">
      <c r="B1627" s="73">
        <f t="shared" si="130"/>
        <v>8</v>
      </c>
      <c r="C1627" s="9">
        <v>2</v>
      </c>
      <c r="D1627" s="200" t="s">
        <v>181</v>
      </c>
      <c r="E1627" s="193"/>
      <c r="F1627" s="193"/>
      <c r="G1627" s="193"/>
      <c r="H1627" s="194"/>
      <c r="I1627" s="43">
        <f>I1628</f>
        <v>80600</v>
      </c>
      <c r="J1627" s="43">
        <f>J1628</f>
        <v>0</v>
      </c>
      <c r="K1627" s="43">
        <f t="shared" si="131"/>
        <v>80600</v>
      </c>
      <c r="M1627" s="43">
        <v>0</v>
      </c>
      <c r="N1627" s="43"/>
      <c r="O1627" s="43">
        <f t="shared" si="132"/>
        <v>0</v>
      </c>
      <c r="Q1627" s="43">
        <f t="shared" si="133"/>
        <v>80600</v>
      </c>
      <c r="R1627" s="43">
        <f t="shared" si="133"/>
        <v>0</v>
      </c>
      <c r="S1627" s="43">
        <f t="shared" si="133"/>
        <v>80600</v>
      </c>
    </row>
    <row r="1628" spans="2:19" x14ac:dyDescent="0.2">
      <c r="B1628" s="73">
        <f t="shared" si="130"/>
        <v>9</v>
      </c>
      <c r="C1628" s="13"/>
      <c r="D1628" s="13"/>
      <c r="E1628" s="13"/>
      <c r="F1628" s="50" t="s">
        <v>76</v>
      </c>
      <c r="G1628" s="13">
        <v>630</v>
      </c>
      <c r="H1628" s="13" t="s">
        <v>129</v>
      </c>
      <c r="I1628" s="47">
        <f>I1630+I1629</f>
        <v>80600</v>
      </c>
      <c r="J1628" s="47">
        <f>J1630+J1629</f>
        <v>0</v>
      </c>
      <c r="K1628" s="47">
        <f t="shared" si="131"/>
        <v>80600</v>
      </c>
      <c r="M1628" s="47">
        <f>M1630+M1629</f>
        <v>0</v>
      </c>
      <c r="N1628" s="47">
        <f>N1630+N1629</f>
        <v>0</v>
      </c>
      <c r="O1628" s="47">
        <f t="shared" si="132"/>
        <v>0</v>
      </c>
      <c r="Q1628" s="47">
        <f t="shared" si="133"/>
        <v>80600</v>
      </c>
      <c r="R1628" s="47">
        <f t="shared" si="133"/>
        <v>0</v>
      </c>
      <c r="S1628" s="47">
        <f t="shared" si="133"/>
        <v>80600</v>
      </c>
    </row>
    <row r="1629" spans="2:19" x14ac:dyDescent="0.2">
      <c r="B1629" s="73">
        <f t="shared" si="130"/>
        <v>10</v>
      </c>
      <c r="C1629" s="4"/>
      <c r="D1629" s="4"/>
      <c r="E1629" s="4"/>
      <c r="F1629" s="51" t="s">
        <v>76</v>
      </c>
      <c r="G1629" s="4">
        <v>633</v>
      </c>
      <c r="H1629" s="4" t="s">
        <v>133</v>
      </c>
      <c r="I1629" s="24">
        <v>5100</v>
      </c>
      <c r="J1629" s="24"/>
      <c r="K1629" s="24">
        <f t="shared" si="131"/>
        <v>5100</v>
      </c>
      <c r="M1629" s="24"/>
      <c r="N1629" s="24"/>
      <c r="O1629" s="24">
        <f t="shared" si="132"/>
        <v>0</v>
      </c>
      <c r="Q1629" s="24">
        <f t="shared" si="133"/>
        <v>5100</v>
      </c>
      <c r="R1629" s="24">
        <f t="shared" si="133"/>
        <v>0</v>
      </c>
      <c r="S1629" s="24">
        <f t="shared" si="133"/>
        <v>5100</v>
      </c>
    </row>
    <row r="1630" spans="2:19" x14ac:dyDescent="0.2">
      <c r="B1630" s="73">
        <f t="shared" si="130"/>
        <v>11</v>
      </c>
      <c r="C1630" s="4"/>
      <c r="D1630" s="4"/>
      <c r="E1630" s="4"/>
      <c r="F1630" s="51" t="s">
        <v>76</v>
      </c>
      <c r="G1630" s="4">
        <v>637</v>
      </c>
      <c r="H1630" s="4" t="s">
        <v>130</v>
      </c>
      <c r="I1630" s="24">
        <f>SUM(I1631:I1642)</f>
        <v>75500</v>
      </c>
      <c r="J1630" s="24"/>
      <c r="K1630" s="24">
        <f t="shared" si="131"/>
        <v>75500</v>
      </c>
      <c r="M1630" s="24"/>
      <c r="N1630" s="24"/>
      <c r="O1630" s="24">
        <f t="shared" si="132"/>
        <v>0</v>
      </c>
      <c r="Q1630" s="24">
        <f t="shared" si="133"/>
        <v>75500</v>
      </c>
      <c r="R1630" s="24">
        <f t="shared" si="133"/>
        <v>0</v>
      </c>
      <c r="S1630" s="24">
        <f t="shared" si="133"/>
        <v>75500</v>
      </c>
    </row>
    <row r="1631" spans="2:19" x14ac:dyDescent="0.2">
      <c r="B1631" s="73">
        <f t="shared" si="130"/>
        <v>12</v>
      </c>
      <c r="C1631" s="4"/>
      <c r="D1631" s="4"/>
      <c r="E1631" s="4"/>
      <c r="F1631" s="51"/>
      <c r="G1631" s="4"/>
      <c r="H1631" s="4" t="s">
        <v>234</v>
      </c>
      <c r="I1631" s="56">
        <v>10000</v>
      </c>
      <c r="J1631" s="56"/>
      <c r="K1631" s="56">
        <f t="shared" si="131"/>
        <v>10000</v>
      </c>
      <c r="M1631" s="24"/>
      <c r="N1631" s="24"/>
      <c r="O1631" s="24">
        <f t="shared" si="132"/>
        <v>0</v>
      </c>
      <c r="Q1631" s="24">
        <f t="shared" si="133"/>
        <v>10000</v>
      </c>
      <c r="R1631" s="24">
        <f t="shared" si="133"/>
        <v>0</v>
      </c>
      <c r="S1631" s="24">
        <f t="shared" si="133"/>
        <v>10000</v>
      </c>
    </row>
    <row r="1632" spans="2:19" x14ac:dyDescent="0.2">
      <c r="B1632" s="73">
        <f t="shared" si="130"/>
        <v>13</v>
      </c>
      <c r="C1632" s="4"/>
      <c r="D1632" s="4"/>
      <c r="E1632" s="4"/>
      <c r="F1632" s="51"/>
      <c r="G1632" s="4"/>
      <c r="H1632" s="4" t="s">
        <v>355</v>
      </c>
      <c r="I1632" s="56">
        <v>3000</v>
      </c>
      <c r="J1632" s="56"/>
      <c r="K1632" s="56">
        <f t="shared" si="131"/>
        <v>3000</v>
      </c>
      <c r="M1632" s="24"/>
      <c r="N1632" s="24"/>
      <c r="O1632" s="24">
        <f t="shared" si="132"/>
        <v>0</v>
      </c>
      <c r="Q1632" s="24">
        <f t="shared" si="133"/>
        <v>3000</v>
      </c>
      <c r="R1632" s="24">
        <f t="shared" si="133"/>
        <v>0</v>
      </c>
      <c r="S1632" s="24">
        <f t="shared" si="133"/>
        <v>3000</v>
      </c>
    </row>
    <row r="1633" spans="2:19" x14ac:dyDescent="0.2">
      <c r="B1633" s="73">
        <f t="shared" si="130"/>
        <v>14</v>
      </c>
      <c r="C1633" s="4"/>
      <c r="D1633" s="4"/>
      <c r="E1633" s="4"/>
      <c r="F1633" s="51"/>
      <c r="G1633" s="4"/>
      <c r="H1633" s="4" t="s">
        <v>356</v>
      </c>
      <c r="I1633" s="56">
        <v>12000</v>
      </c>
      <c r="J1633" s="56"/>
      <c r="K1633" s="56">
        <f t="shared" si="131"/>
        <v>12000</v>
      </c>
      <c r="M1633" s="24"/>
      <c r="N1633" s="24"/>
      <c r="O1633" s="24">
        <f t="shared" si="132"/>
        <v>0</v>
      </c>
      <c r="Q1633" s="24">
        <f t="shared" si="133"/>
        <v>12000</v>
      </c>
      <c r="R1633" s="24">
        <f t="shared" si="133"/>
        <v>0</v>
      </c>
      <c r="S1633" s="24">
        <f t="shared" si="133"/>
        <v>12000</v>
      </c>
    </row>
    <row r="1634" spans="2:19" ht="24" x14ac:dyDescent="0.2">
      <c r="B1634" s="73">
        <f t="shared" si="130"/>
        <v>15</v>
      </c>
      <c r="C1634" s="76"/>
      <c r="D1634" s="76"/>
      <c r="E1634" s="76"/>
      <c r="F1634" s="77"/>
      <c r="G1634" s="76"/>
      <c r="H1634" s="78" t="s">
        <v>441</v>
      </c>
      <c r="I1634" s="63">
        <v>3000</v>
      </c>
      <c r="J1634" s="63"/>
      <c r="K1634" s="63">
        <f t="shared" si="131"/>
        <v>3000</v>
      </c>
      <c r="M1634" s="60"/>
      <c r="N1634" s="60"/>
      <c r="O1634" s="60">
        <f t="shared" si="132"/>
        <v>0</v>
      </c>
      <c r="Q1634" s="60">
        <f t="shared" si="133"/>
        <v>3000</v>
      </c>
      <c r="R1634" s="60">
        <f t="shared" si="133"/>
        <v>0</v>
      </c>
      <c r="S1634" s="60">
        <f t="shared" si="133"/>
        <v>3000</v>
      </c>
    </row>
    <row r="1635" spans="2:19" x14ac:dyDescent="0.2">
      <c r="B1635" s="73">
        <f t="shared" si="130"/>
        <v>16</v>
      </c>
      <c r="C1635" s="76"/>
      <c r="D1635" s="76"/>
      <c r="E1635" s="76"/>
      <c r="F1635" s="77"/>
      <c r="G1635" s="76"/>
      <c r="H1635" s="78" t="s">
        <v>437</v>
      </c>
      <c r="I1635" s="63">
        <v>10000</v>
      </c>
      <c r="J1635" s="63"/>
      <c r="K1635" s="63">
        <f t="shared" si="131"/>
        <v>10000</v>
      </c>
      <c r="M1635" s="60"/>
      <c r="N1635" s="60"/>
      <c r="O1635" s="60">
        <f t="shared" si="132"/>
        <v>0</v>
      </c>
      <c r="Q1635" s="60">
        <f t="shared" si="133"/>
        <v>10000</v>
      </c>
      <c r="R1635" s="60">
        <f t="shared" si="133"/>
        <v>0</v>
      </c>
      <c r="S1635" s="60">
        <f t="shared" si="133"/>
        <v>10000</v>
      </c>
    </row>
    <row r="1636" spans="2:19" x14ac:dyDescent="0.2">
      <c r="B1636" s="73">
        <f t="shared" si="130"/>
        <v>17</v>
      </c>
      <c r="C1636" s="4"/>
      <c r="D1636" s="4"/>
      <c r="E1636" s="4"/>
      <c r="F1636" s="51"/>
      <c r="G1636" s="4"/>
      <c r="H1636" s="4" t="s">
        <v>246</v>
      </c>
      <c r="I1636" s="56">
        <v>3000</v>
      </c>
      <c r="J1636" s="56"/>
      <c r="K1636" s="56">
        <f t="shared" si="131"/>
        <v>3000</v>
      </c>
      <c r="M1636" s="24"/>
      <c r="N1636" s="24"/>
      <c r="O1636" s="24">
        <f t="shared" si="132"/>
        <v>0</v>
      </c>
      <c r="Q1636" s="24">
        <f t="shared" si="133"/>
        <v>3000</v>
      </c>
      <c r="R1636" s="24">
        <f t="shared" si="133"/>
        <v>0</v>
      </c>
      <c r="S1636" s="24">
        <f t="shared" si="133"/>
        <v>3000</v>
      </c>
    </row>
    <row r="1637" spans="2:19" x14ac:dyDescent="0.2">
      <c r="B1637" s="73">
        <f t="shared" si="130"/>
        <v>18</v>
      </c>
      <c r="C1637" s="4"/>
      <c r="D1637" s="4"/>
      <c r="E1637" s="4"/>
      <c r="F1637" s="51"/>
      <c r="G1637" s="4"/>
      <c r="H1637" s="4" t="s">
        <v>247</v>
      </c>
      <c r="I1637" s="56">
        <v>2500</v>
      </c>
      <c r="J1637" s="56"/>
      <c r="K1637" s="56">
        <f t="shared" si="131"/>
        <v>2500</v>
      </c>
      <c r="M1637" s="24"/>
      <c r="N1637" s="24"/>
      <c r="O1637" s="24">
        <f t="shared" si="132"/>
        <v>0</v>
      </c>
      <c r="Q1637" s="24">
        <f t="shared" si="133"/>
        <v>2500</v>
      </c>
      <c r="R1637" s="24">
        <f t="shared" si="133"/>
        <v>0</v>
      </c>
      <c r="S1637" s="24">
        <f t="shared" si="133"/>
        <v>2500</v>
      </c>
    </row>
    <row r="1638" spans="2:19" x14ac:dyDescent="0.2">
      <c r="B1638" s="73">
        <f t="shared" si="130"/>
        <v>19</v>
      </c>
      <c r="C1638" s="4"/>
      <c r="D1638" s="4"/>
      <c r="E1638" s="4"/>
      <c r="F1638" s="51"/>
      <c r="G1638" s="4"/>
      <c r="H1638" s="4" t="s">
        <v>18</v>
      </c>
      <c r="I1638" s="56">
        <v>18000</v>
      </c>
      <c r="J1638" s="56"/>
      <c r="K1638" s="56">
        <f t="shared" si="131"/>
        <v>18000</v>
      </c>
      <c r="M1638" s="24"/>
      <c r="N1638" s="24"/>
      <c r="O1638" s="24">
        <f t="shared" ref="O1638:O1642" si="134">M1638+N1638</f>
        <v>0</v>
      </c>
      <c r="Q1638" s="24">
        <f t="shared" si="133"/>
        <v>18000</v>
      </c>
      <c r="R1638" s="24">
        <f t="shared" si="133"/>
        <v>0</v>
      </c>
      <c r="S1638" s="24">
        <f t="shared" si="133"/>
        <v>18000</v>
      </c>
    </row>
    <row r="1639" spans="2:19" x14ac:dyDescent="0.2">
      <c r="B1639" s="73">
        <f t="shared" si="130"/>
        <v>20</v>
      </c>
      <c r="C1639" s="4"/>
      <c r="D1639" s="4"/>
      <c r="E1639" s="4"/>
      <c r="F1639" s="51"/>
      <c r="G1639" s="4"/>
      <c r="H1639" s="4" t="s">
        <v>24</v>
      </c>
      <c r="I1639" s="56">
        <v>8000</v>
      </c>
      <c r="J1639" s="56"/>
      <c r="K1639" s="56">
        <f t="shared" si="131"/>
        <v>8000</v>
      </c>
      <c r="M1639" s="24"/>
      <c r="N1639" s="24"/>
      <c r="O1639" s="24">
        <f t="shared" si="134"/>
        <v>0</v>
      </c>
      <c r="Q1639" s="24">
        <f t="shared" si="133"/>
        <v>8000</v>
      </c>
      <c r="R1639" s="24">
        <f t="shared" si="133"/>
        <v>0</v>
      </c>
      <c r="S1639" s="24">
        <f t="shared" si="133"/>
        <v>8000</v>
      </c>
    </row>
    <row r="1640" spans="2:19" x14ac:dyDescent="0.2">
      <c r="B1640" s="73">
        <f t="shared" si="130"/>
        <v>21</v>
      </c>
      <c r="C1640" s="4"/>
      <c r="D1640" s="4"/>
      <c r="E1640" s="4"/>
      <c r="F1640" s="51"/>
      <c r="G1640" s="4"/>
      <c r="H1640" s="4" t="s">
        <v>80</v>
      </c>
      <c r="I1640" s="56">
        <v>1500</v>
      </c>
      <c r="J1640" s="56"/>
      <c r="K1640" s="56">
        <f t="shared" si="131"/>
        <v>1500</v>
      </c>
      <c r="M1640" s="24"/>
      <c r="N1640" s="24"/>
      <c r="O1640" s="24">
        <f t="shared" si="134"/>
        <v>0</v>
      </c>
      <c r="Q1640" s="24">
        <f t="shared" si="133"/>
        <v>1500</v>
      </c>
      <c r="R1640" s="24">
        <f t="shared" si="133"/>
        <v>0</v>
      </c>
      <c r="S1640" s="24">
        <f t="shared" si="133"/>
        <v>1500</v>
      </c>
    </row>
    <row r="1641" spans="2:19" x14ac:dyDescent="0.2">
      <c r="B1641" s="73">
        <f t="shared" si="130"/>
        <v>22</v>
      </c>
      <c r="C1641" s="4"/>
      <c r="D1641" s="4"/>
      <c r="E1641" s="4"/>
      <c r="F1641" s="51"/>
      <c r="G1641" s="4"/>
      <c r="H1641" s="4" t="s">
        <v>239</v>
      </c>
      <c r="I1641" s="56">
        <v>500</v>
      </c>
      <c r="J1641" s="56"/>
      <c r="K1641" s="56">
        <f t="shared" si="131"/>
        <v>500</v>
      </c>
      <c r="M1641" s="24"/>
      <c r="N1641" s="24"/>
      <c r="O1641" s="24">
        <f t="shared" si="134"/>
        <v>0</v>
      </c>
      <c r="Q1641" s="24">
        <f t="shared" si="133"/>
        <v>500</v>
      </c>
      <c r="R1641" s="24">
        <f t="shared" si="133"/>
        <v>0</v>
      </c>
      <c r="S1641" s="24">
        <f t="shared" si="133"/>
        <v>500</v>
      </c>
    </row>
    <row r="1642" spans="2:19" x14ac:dyDescent="0.2">
      <c r="B1642" s="73">
        <f t="shared" si="130"/>
        <v>23</v>
      </c>
      <c r="C1642" s="4"/>
      <c r="D1642" s="4"/>
      <c r="E1642" s="4"/>
      <c r="F1642" s="51"/>
      <c r="G1642" s="4"/>
      <c r="H1642" s="4" t="s">
        <v>486</v>
      </c>
      <c r="I1642" s="24">
        <v>4000</v>
      </c>
      <c r="J1642" s="24"/>
      <c r="K1642" s="24">
        <f t="shared" si="131"/>
        <v>4000</v>
      </c>
      <c r="M1642" s="24"/>
      <c r="N1642" s="24"/>
      <c r="O1642" s="24">
        <f t="shared" si="134"/>
        <v>0</v>
      </c>
      <c r="Q1642" s="24">
        <f t="shared" si="133"/>
        <v>4000</v>
      </c>
      <c r="R1642" s="24">
        <f t="shared" si="133"/>
        <v>0</v>
      </c>
      <c r="S1642" s="24">
        <f t="shared" si="133"/>
        <v>4000</v>
      </c>
    </row>
    <row r="1643" spans="2:19" ht="15" x14ac:dyDescent="0.2">
      <c r="B1643" s="73">
        <f t="shared" si="130"/>
        <v>24</v>
      </c>
      <c r="C1643" s="9">
        <v>3</v>
      </c>
      <c r="D1643" s="200" t="s">
        <v>143</v>
      </c>
      <c r="E1643" s="193"/>
      <c r="F1643" s="193"/>
      <c r="G1643" s="193"/>
      <c r="H1643" s="194"/>
      <c r="I1643" s="43">
        <f>I1644+I1645+I1649</f>
        <v>163900</v>
      </c>
      <c r="J1643" s="43">
        <f>J1644+J1645+J1649</f>
        <v>0</v>
      </c>
      <c r="K1643" s="43">
        <f t="shared" si="131"/>
        <v>163900</v>
      </c>
      <c r="M1643" s="43">
        <v>0</v>
      </c>
      <c r="N1643" s="43">
        <v>0</v>
      </c>
      <c r="O1643" s="43">
        <f>M1643+N1643</f>
        <v>0</v>
      </c>
      <c r="Q1643" s="43">
        <f t="shared" si="133"/>
        <v>163900</v>
      </c>
      <c r="R1643" s="43">
        <f t="shared" si="133"/>
        <v>0</v>
      </c>
      <c r="S1643" s="43">
        <f t="shared" si="133"/>
        <v>163900</v>
      </c>
    </row>
    <row r="1644" spans="2:19" x14ac:dyDescent="0.2">
      <c r="B1644" s="73">
        <f t="shared" si="130"/>
        <v>25</v>
      </c>
      <c r="C1644" s="13"/>
      <c r="D1644" s="13"/>
      <c r="E1644" s="13"/>
      <c r="F1644" s="50" t="s">
        <v>76</v>
      </c>
      <c r="G1644" s="13">
        <v>620</v>
      </c>
      <c r="H1644" s="13" t="s">
        <v>132</v>
      </c>
      <c r="I1644" s="47">
        <v>2400</v>
      </c>
      <c r="J1644" s="47"/>
      <c r="K1644" s="47">
        <f t="shared" si="131"/>
        <v>2400</v>
      </c>
      <c r="M1644" s="47"/>
      <c r="N1644" s="47"/>
      <c r="O1644" s="47">
        <f>M1644+N1644</f>
        <v>0</v>
      </c>
      <c r="Q1644" s="47">
        <f t="shared" si="133"/>
        <v>2400</v>
      </c>
      <c r="R1644" s="47">
        <f t="shared" si="133"/>
        <v>0</v>
      </c>
      <c r="S1644" s="47">
        <f t="shared" si="133"/>
        <v>2400</v>
      </c>
    </row>
    <row r="1645" spans="2:19" x14ac:dyDescent="0.2">
      <c r="B1645" s="73">
        <f t="shared" si="130"/>
        <v>26</v>
      </c>
      <c r="C1645" s="13"/>
      <c r="D1645" s="13"/>
      <c r="E1645" s="13"/>
      <c r="F1645" s="50" t="s">
        <v>76</v>
      </c>
      <c r="G1645" s="13">
        <v>630</v>
      </c>
      <c r="H1645" s="13" t="s">
        <v>129</v>
      </c>
      <c r="I1645" s="47">
        <f>I1646+I1647+I1648</f>
        <v>26700</v>
      </c>
      <c r="J1645" s="47">
        <f>J1646+J1647+J1648</f>
        <v>0</v>
      </c>
      <c r="K1645" s="47">
        <f t="shared" si="131"/>
        <v>26700</v>
      </c>
      <c r="M1645" s="47">
        <v>0</v>
      </c>
      <c r="N1645" s="47">
        <v>0</v>
      </c>
      <c r="O1645" s="47">
        <f>M1645+N1645</f>
        <v>0</v>
      </c>
      <c r="Q1645" s="47">
        <f t="shared" si="133"/>
        <v>26700</v>
      </c>
      <c r="R1645" s="47">
        <f t="shared" si="133"/>
        <v>0</v>
      </c>
      <c r="S1645" s="47">
        <f t="shared" si="133"/>
        <v>26700</v>
      </c>
    </row>
    <row r="1646" spans="2:19" x14ac:dyDescent="0.2">
      <c r="B1646" s="73">
        <f t="shared" si="130"/>
        <v>27</v>
      </c>
      <c r="C1646" s="4"/>
      <c r="D1646" s="4"/>
      <c r="E1646" s="4"/>
      <c r="F1646" s="51" t="s">
        <v>76</v>
      </c>
      <c r="G1646" s="4">
        <v>633</v>
      </c>
      <c r="H1646" s="4" t="s">
        <v>133</v>
      </c>
      <c r="I1646" s="24">
        <v>5000</v>
      </c>
      <c r="J1646" s="24"/>
      <c r="K1646" s="24">
        <f t="shared" si="131"/>
        <v>5000</v>
      </c>
      <c r="M1646" s="24"/>
      <c r="N1646" s="24"/>
      <c r="O1646" s="24">
        <f>M1646+N1646</f>
        <v>0</v>
      </c>
      <c r="Q1646" s="24">
        <f t="shared" si="133"/>
        <v>5000</v>
      </c>
      <c r="R1646" s="24">
        <f t="shared" si="133"/>
        <v>0</v>
      </c>
      <c r="S1646" s="24">
        <f t="shared" si="133"/>
        <v>5000</v>
      </c>
    </row>
    <row r="1647" spans="2:19" x14ac:dyDescent="0.2">
      <c r="B1647" s="73">
        <f t="shared" si="130"/>
        <v>28</v>
      </c>
      <c r="C1647" s="4"/>
      <c r="D1647" s="4"/>
      <c r="E1647" s="4"/>
      <c r="F1647" s="51" t="s">
        <v>76</v>
      </c>
      <c r="G1647" s="4">
        <v>637</v>
      </c>
      <c r="H1647" s="4" t="s">
        <v>130</v>
      </c>
      <c r="I1647" s="24">
        <f>12200-2500</f>
        <v>9700</v>
      </c>
      <c r="J1647" s="24"/>
      <c r="K1647" s="24">
        <f t="shared" si="131"/>
        <v>9700</v>
      </c>
      <c r="M1647" s="24"/>
      <c r="N1647" s="24"/>
      <c r="O1647" s="24">
        <f>M1647+N1647</f>
        <v>0</v>
      </c>
      <c r="Q1647" s="24">
        <f t="shared" si="133"/>
        <v>9700</v>
      </c>
      <c r="R1647" s="24">
        <f t="shared" si="133"/>
        <v>0</v>
      </c>
      <c r="S1647" s="24">
        <f t="shared" si="133"/>
        <v>9700</v>
      </c>
    </row>
    <row r="1648" spans="2:19" x14ac:dyDescent="0.2">
      <c r="B1648" s="73">
        <f t="shared" si="130"/>
        <v>29</v>
      </c>
      <c r="C1648" s="4"/>
      <c r="D1648" s="4"/>
      <c r="E1648" s="4"/>
      <c r="F1648" s="51" t="s">
        <v>76</v>
      </c>
      <c r="G1648" s="4">
        <v>630</v>
      </c>
      <c r="H1648" s="4" t="s">
        <v>144</v>
      </c>
      <c r="I1648" s="56">
        <f>500+9000+2500</f>
        <v>12000</v>
      </c>
      <c r="J1648" s="56"/>
      <c r="K1648" s="56">
        <f t="shared" si="131"/>
        <v>12000</v>
      </c>
      <c r="M1648" s="24"/>
      <c r="N1648" s="24"/>
      <c r="O1648" s="24">
        <f t="shared" ref="O1648:O1658" si="135">M1648+N1648</f>
        <v>0</v>
      </c>
      <c r="Q1648" s="24">
        <f t="shared" si="133"/>
        <v>12000</v>
      </c>
      <c r="R1648" s="24">
        <f t="shared" si="133"/>
        <v>0</v>
      </c>
      <c r="S1648" s="24">
        <f t="shared" si="133"/>
        <v>12000</v>
      </c>
    </row>
    <row r="1649" spans="2:19" ht="15" x14ac:dyDescent="0.25">
      <c r="B1649" s="73">
        <f t="shared" si="130"/>
        <v>30</v>
      </c>
      <c r="C1649" s="16"/>
      <c r="D1649" s="16"/>
      <c r="E1649" s="16">
        <v>2</v>
      </c>
      <c r="F1649" s="48"/>
      <c r="G1649" s="16"/>
      <c r="H1649" s="16" t="s">
        <v>258</v>
      </c>
      <c r="I1649" s="45">
        <f>I1650</f>
        <v>134800</v>
      </c>
      <c r="J1649" s="45">
        <f>J1650</f>
        <v>0</v>
      </c>
      <c r="K1649" s="45">
        <f t="shared" si="131"/>
        <v>134800</v>
      </c>
      <c r="M1649" s="45">
        <f>M1650</f>
        <v>0</v>
      </c>
      <c r="N1649" s="45">
        <f>N1650</f>
        <v>0</v>
      </c>
      <c r="O1649" s="45">
        <f t="shared" si="135"/>
        <v>0</v>
      </c>
      <c r="Q1649" s="45">
        <f t="shared" si="133"/>
        <v>134800</v>
      </c>
      <c r="R1649" s="45">
        <f t="shared" si="133"/>
        <v>0</v>
      </c>
      <c r="S1649" s="45">
        <f t="shared" si="133"/>
        <v>134800</v>
      </c>
    </row>
    <row r="1650" spans="2:19" x14ac:dyDescent="0.2">
      <c r="B1650" s="73">
        <f t="shared" si="130"/>
        <v>31</v>
      </c>
      <c r="C1650" s="13"/>
      <c r="D1650" s="13"/>
      <c r="E1650" s="13"/>
      <c r="F1650" s="50" t="s">
        <v>76</v>
      </c>
      <c r="G1650" s="13">
        <v>630</v>
      </c>
      <c r="H1650" s="13" t="s">
        <v>129</v>
      </c>
      <c r="I1650" s="47">
        <f>I1654+I1653+I1652+I1651</f>
        <v>134800</v>
      </c>
      <c r="J1650" s="47">
        <f>J1654+J1653+J1652+J1651</f>
        <v>0</v>
      </c>
      <c r="K1650" s="47">
        <f t="shared" si="131"/>
        <v>134800</v>
      </c>
      <c r="M1650" s="47">
        <f>M1654+M1653+M1652+M1651</f>
        <v>0</v>
      </c>
      <c r="N1650" s="47">
        <f>N1654+N1653+N1652+N1651</f>
        <v>0</v>
      </c>
      <c r="O1650" s="47">
        <f t="shared" si="135"/>
        <v>0</v>
      </c>
      <c r="Q1650" s="47">
        <f t="shared" si="133"/>
        <v>134800</v>
      </c>
      <c r="R1650" s="47">
        <f t="shared" si="133"/>
        <v>0</v>
      </c>
      <c r="S1650" s="47">
        <f t="shared" si="133"/>
        <v>134800</v>
      </c>
    </row>
    <row r="1651" spans="2:19" x14ac:dyDescent="0.2">
      <c r="B1651" s="73">
        <f t="shared" si="130"/>
        <v>32</v>
      </c>
      <c r="C1651" s="4"/>
      <c r="D1651" s="4"/>
      <c r="E1651" s="4"/>
      <c r="F1651" s="51" t="s">
        <v>76</v>
      </c>
      <c r="G1651" s="4">
        <v>632</v>
      </c>
      <c r="H1651" s="4" t="s">
        <v>140</v>
      </c>
      <c r="I1651" s="24">
        <v>114000</v>
      </c>
      <c r="J1651" s="24"/>
      <c r="K1651" s="24">
        <f t="shared" si="131"/>
        <v>114000</v>
      </c>
      <c r="M1651" s="24"/>
      <c r="N1651" s="24"/>
      <c r="O1651" s="24">
        <f t="shared" si="135"/>
        <v>0</v>
      </c>
      <c r="Q1651" s="24">
        <f t="shared" si="133"/>
        <v>114000</v>
      </c>
      <c r="R1651" s="24">
        <f t="shared" si="133"/>
        <v>0</v>
      </c>
      <c r="S1651" s="24">
        <f t="shared" si="133"/>
        <v>114000</v>
      </c>
    </row>
    <row r="1652" spans="2:19" x14ac:dyDescent="0.2">
      <c r="B1652" s="73">
        <f t="shared" si="130"/>
        <v>33</v>
      </c>
      <c r="C1652" s="4"/>
      <c r="D1652" s="4"/>
      <c r="E1652" s="4"/>
      <c r="F1652" s="51" t="s">
        <v>76</v>
      </c>
      <c r="G1652" s="4">
        <v>633</v>
      </c>
      <c r="H1652" s="4" t="s">
        <v>133</v>
      </c>
      <c r="I1652" s="24">
        <v>2500</v>
      </c>
      <c r="J1652" s="24"/>
      <c r="K1652" s="24">
        <f t="shared" si="131"/>
        <v>2500</v>
      </c>
      <c r="M1652" s="24"/>
      <c r="N1652" s="24"/>
      <c r="O1652" s="24">
        <f t="shared" si="135"/>
        <v>0</v>
      </c>
      <c r="Q1652" s="24">
        <f t="shared" si="133"/>
        <v>2500</v>
      </c>
      <c r="R1652" s="24">
        <f t="shared" si="133"/>
        <v>0</v>
      </c>
      <c r="S1652" s="24">
        <f t="shared" si="133"/>
        <v>2500</v>
      </c>
    </row>
    <row r="1653" spans="2:19" x14ac:dyDescent="0.2">
      <c r="B1653" s="73">
        <f t="shared" si="130"/>
        <v>34</v>
      </c>
      <c r="C1653" s="4"/>
      <c r="D1653" s="4"/>
      <c r="E1653" s="4"/>
      <c r="F1653" s="51" t="s">
        <v>76</v>
      </c>
      <c r="G1653" s="4">
        <v>635</v>
      </c>
      <c r="H1653" s="4" t="s">
        <v>139</v>
      </c>
      <c r="I1653" s="24">
        <v>10500</v>
      </c>
      <c r="J1653" s="24"/>
      <c r="K1653" s="24">
        <f t="shared" si="131"/>
        <v>10500</v>
      </c>
      <c r="M1653" s="24"/>
      <c r="N1653" s="24"/>
      <c r="O1653" s="24">
        <f t="shared" si="135"/>
        <v>0</v>
      </c>
      <c r="Q1653" s="24">
        <f t="shared" si="133"/>
        <v>10500</v>
      </c>
      <c r="R1653" s="24">
        <f t="shared" si="133"/>
        <v>0</v>
      </c>
      <c r="S1653" s="24">
        <f t="shared" si="133"/>
        <v>10500</v>
      </c>
    </row>
    <row r="1654" spans="2:19" x14ac:dyDescent="0.2">
      <c r="B1654" s="73">
        <f t="shared" si="130"/>
        <v>35</v>
      </c>
      <c r="C1654" s="4"/>
      <c r="D1654" s="4"/>
      <c r="E1654" s="4"/>
      <c r="F1654" s="51" t="s">
        <v>76</v>
      </c>
      <c r="G1654" s="4">
        <v>637</v>
      </c>
      <c r="H1654" s="4" t="s">
        <v>130</v>
      </c>
      <c r="I1654" s="24">
        <v>7800</v>
      </c>
      <c r="J1654" s="24"/>
      <c r="K1654" s="24">
        <f t="shared" si="131"/>
        <v>7800</v>
      </c>
      <c r="M1654" s="24"/>
      <c r="N1654" s="24"/>
      <c r="O1654" s="24">
        <f t="shared" si="135"/>
        <v>0</v>
      </c>
      <c r="Q1654" s="24">
        <f t="shared" si="133"/>
        <v>7800</v>
      </c>
      <c r="R1654" s="24">
        <f t="shared" si="133"/>
        <v>0</v>
      </c>
      <c r="S1654" s="24">
        <f t="shared" si="133"/>
        <v>7800</v>
      </c>
    </row>
    <row r="1655" spans="2:19" ht="15" x14ac:dyDescent="0.2">
      <c r="B1655" s="73">
        <f t="shared" si="130"/>
        <v>36</v>
      </c>
      <c r="C1655" s="9">
        <v>4</v>
      </c>
      <c r="D1655" s="200" t="s">
        <v>205</v>
      </c>
      <c r="E1655" s="193"/>
      <c r="F1655" s="193"/>
      <c r="G1655" s="193"/>
      <c r="H1655" s="194"/>
      <c r="I1655" s="43">
        <f>I1656</f>
        <v>0</v>
      </c>
      <c r="J1655" s="43">
        <f>J1656</f>
        <v>0</v>
      </c>
      <c r="K1655" s="43">
        <f t="shared" si="131"/>
        <v>0</v>
      </c>
      <c r="M1655" s="43">
        <f>M1656</f>
        <v>18320</v>
      </c>
      <c r="N1655" s="43">
        <f>N1656</f>
        <v>0</v>
      </c>
      <c r="O1655" s="43">
        <f t="shared" si="135"/>
        <v>18320</v>
      </c>
      <c r="Q1655" s="43">
        <f t="shared" si="133"/>
        <v>18320</v>
      </c>
      <c r="R1655" s="43">
        <f t="shared" si="133"/>
        <v>0</v>
      </c>
      <c r="S1655" s="43">
        <f t="shared" si="133"/>
        <v>18320</v>
      </c>
    </row>
    <row r="1656" spans="2:19" x14ac:dyDescent="0.2">
      <c r="B1656" s="73">
        <f t="shared" si="130"/>
        <v>37</v>
      </c>
      <c r="C1656" s="13"/>
      <c r="D1656" s="13"/>
      <c r="E1656" s="13"/>
      <c r="F1656" s="50" t="s">
        <v>76</v>
      </c>
      <c r="G1656" s="13">
        <v>710</v>
      </c>
      <c r="H1656" s="13" t="s">
        <v>185</v>
      </c>
      <c r="I1656" s="47">
        <f>I1657</f>
        <v>0</v>
      </c>
      <c r="J1656" s="47">
        <f>J1657</f>
        <v>0</v>
      </c>
      <c r="K1656" s="47">
        <f t="shared" si="131"/>
        <v>0</v>
      </c>
      <c r="M1656" s="47">
        <f>M1657</f>
        <v>18320</v>
      </c>
      <c r="N1656" s="47">
        <f>N1657</f>
        <v>0</v>
      </c>
      <c r="O1656" s="47">
        <f t="shared" si="135"/>
        <v>18320</v>
      </c>
      <c r="Q1656" s="47">
        <f t="shared" si="133"/>
        <v>18320</v>
      </c>
      <c r="R1656" s="47">
        <f t="shared" si="133"/>
        <v>0</v>
      </c>
      <c r="S1656" s="47">
        <f t="shared" si="133"/>
        <v>18320</v>
      </c>
    </row>
    <row r="1657" spans="2:19" x14ac:dyDescent="0.2">
      <c r="B1657" s="73">
        <f t="shared" si="130"/>
        <v>38</v>
      </c>
      <c r="C1657" s="4"/>
      <c r="D1657" s="4"/>
      <c r="E1657" s="4"/>
      <c r="F1657" s="83" t="s">
        <v>76</v>
      </c>
      <c r="G1657" s="84">
        <v>717</v>
      </c>
      <c r="H1657" s="84" t="s">
        <v>195</v>
      </c>
      <c r="I1657" s="85"/>
      <c r="J1657" s="85"/>
      <c r="K1657" s="85">
        <f t="shared" si="131"/>
        <v>0</v>
      </c>
      <c r="M1657" s="85">
        <v>18320</v>
      </c>
      <c r="N1657" s="85"/>
      <c r="O1657" s="85">
        <f t="shared" si="135"/>
        <v>18320</v>
      </c>
      <c r="Q1657" s="85">
        <f t="shared" si="133"/>
        <v>18320</v>
      </c>
      <c r="R1657" s="85">
        <f t="shared" si="133"/>
        <v>0</v>
      </c>
      <c r="S1657" s="85">
        <f t="shared" si="133"/>
        <v>18320</v>
      </c>
    </row>
    <row r="1658" spans="2:19" x14ac:dyDescent="0.2">
      <c r="B1658" s="73">
        <f t="shared" si="130"/>
        <v>39</v>
      </c>
      <c r="C1658" s="4"/>
      <c r="D1658" s="4"/>
      <c r="E1658" s="4"/>
      <c r="F1658" s="51"/>
      <c r="G1658" s="4"/>
      <c r="H1658" s="4" t="s">
        <v>395</v>
      </c>
      <c r="I1658" s="24"/>
      <c r="J1658" s="24"/>
      <c r="K1658" s="24">
        <f t="shared" si="131"/>
        <v>0</v>
      </c>
      <c r="M1658" s="24">
        <v>18320</v>
      </c>
      <c r="N1658" s="24"/>
      <c r="O1658" s="24">
        <f t="shared" si="135"/>
        <v>18320</v>
      </c>
      <c r="Q1658" s="24">
        <f t="shared" si="133"/>
        <v>18320</v>
      </c>
      <c r="R1658" s="24">
        <f t="shared" si="133"/>
        <v>0</v>
      </c>
      <c r="S1658" s="24">
        <f t="shared" si="133"/>
        <v>18320</v>
      </c>
    </row>
    <row r="1682" spans="2:19" ht="27" x14ac:dyDescent="0.35">
      <c r="B1682" s="201" t="s">
        <v>313</v>
      </c>
      <c r="C1682" s="202"/>
      <c r="D1682" s="202"/>
      <c r="E1682" s="202"/>
      <c r="F1682" s="202"/>
      <c r="G1682" s="202"/>
      <c r="H1682" s="202"/>
      <c r="I1682" s="202"/>
      <c r="J1682" s="202"/>
      <c r="K1682" s="202"/>
      <c r="L1682" s="202"/>
      <c r="M1682" s="202"/>
      <c r="N1682" s="202"/>
      <c r="O1682" s="202"/>
      <c r="P1682" s="202"/>
      <c r="Q1682" s="202"/>
      <c r="R1682" s="113"/>
      <c r="S1682" s="113"/>
    </row>
    <row r="1683" spans="2:19" ht="12.75" customHeight="1" x14ac:dyDescent="0.2">
      <c r="B1683" s="203" t="s">
        <v>286</v>
      </c>
      <c r="C1683" s="204"/>
      <c r="D1683" s="204"/>
      <c r="E1683" s="204"/>
      <c r="F1683" s="204"/>
      <c r="G1683" s="204"/>
      <c r="H1683" s="204"/>
      <c r="I1683" s="204"/>
      <c r="J1683" s="204"/>
      <c r="K1683" s="204"/>
      <c r="L1683" s="204"/>
      <c r="M1683" s="204"/>
      <c r="N1683" s="114"/>
      <c r="O1683" s="114"/>
      <c r="Q1683" s="189" t="s">
        <v>536</v>
      </c>
      <c r="R1683" s="189" t="s">
        <v>525</v>
      </c>
      <c r="S1683" s="189" t="s">
        <v>527</v>
      </c>
    </row>
    <row r="1684" spans="2:19" ht="12.75" customHeight="1" x14ac:dyDescent="0.2">
      <c r="B1684" s="205" t="s">
        <v>113</v>
      </c>
      <c r="C1684" s="207" t="s">
        <v>121</v>
      </c>
      <c r="D1684" s="207" t="s">
        <v>122</v>
      </c>
      <c r="E1684" s="209" t="s">
        <v>126</v>
      </c>
      <c r="F1684" s="207" t="s">
        <v>123</v>
      </c>
      <c r="G1684" s="207" t="s">
        <v>124</v>
      </c>
      <c r="H1684" s="195" t="s">
        <v>125</v>
      </c>
      <c r="I1684" s="189" t="s">
        <v>532</v>
      </c>
      <c r="J1684" s="189" t="s">
        <v>525</v>
      </c>
      <c r="K1684" s="189" t="s">
        <v>533</v>
      </c>
      <c r="M1684" s="189" t="s">
        <v>534</v>
      </c>
      <c r="N1684" s="189" t="s">
        <v>525</v>
      </c>
      <c r="O1684" s="189" t="s">
        <v>535</v>
      </c>
      <c r="Q1684" s="190"/>
      <c r="R1684" s="190"/>
      <c r="S1684" s="190"/>
    </row>
    <row r="1685" spans="2:19" x14ac:dyDescent="0.2">
      <c r="B1685" s="205"/>
      <c r="C1685" s="207"/>
      <c r="D1685" s="207"/>
      <c r="E1685" s="210"/>
      <c r="F1685" s="207"/>
      <c r="G1685" s="207"/>
      <c r="H1685" s="195"/>
      <c r="I1685" s="190"/>
      <c r="J1685" s="190"/>
      <c r="K1685" s="190"/>
      <c r="M1685" s="190"/>
      <c r="N1685" s="190"/>
      <c r="O1685" s="190"/>
      <c r="Q1685" s="190"/>
      <c r="R1685" s="190"/>
      <c r="S1685" s="190"/>
    </row>
    <row r="1686" spans="2:19" x14ac:dyDescent="0.2">
      <c r="B1686" s="205"/>
      <c r="C1686" s="207"/>
      <c r="D1686" s="207"/>
      <c r="E1686" s="210"/>
      <c r="F1686" s="207"/>
      <c r="G1686" s="207"/>
      <c r="H1686" s="195"/>
      <c r="I1686" s="190"/>
      <c r="J1686" s="190"/>
      <c r="K1686" s="190"/>
      <c r="M1686" s="190"/>
      <c r="N1686" s="190"/>
      <c r="O1686" s="190"/>
      <c r="Q1686" s="190"/>
      <c r="R1686" s="190"/>
      <c r="S1686" s="190"/>
    </row>
    <row r="1687" spans="2:19" ht="13.5" thickBot="1" x14ac:dyDescent="0.25">
      <c r="B1687" s="206"/>
      <c r="C1687" s="208"/>
      <c r="D1687" s="208"/>
      <c r="E1687" s="211"/>
      <c r="F1687" s="208"/>
      <c r="G1687" s="208"/>
      <c r="H1687" s="196"/>
      <c r="I1687" s="191"/>
      <c r="J1687" s="191"/>
      <c r="K1687" s="191"/>
      <c r="M1687" s="191"/>
      <c r="N1687" s="191"/>
      <c r="O1687" s="191"/>
      <c r="Q1687" s="191"/>
      <c r="R1687" s="191"/>
      <c r="S1687" s="191"/>
    </row>
    <row r="1688" spans="2:19" ht="16.5" thickTop="1" x14ac:dyDescent="0.2">
      <c r="B1688" s="73">
        <f t="shared" ref="B1688:B1754" si="136">B1687+1</f>
        <v>1</v>
      </c>
      <c r="C1688" s="197" t="s">
        <v>313</v>
      </c>
      <c r="D1688" s="198"/>
      <c r="E1688" s="198"/>
      <c r="F1688" s="198"/>
      <c r="G1688" s="198"/>
      <c r="H1688" s="199"/>
      <c r="I1688" s="42">
        <f>I1744+I1733+I1730+I1726+I1716+I1689</f>
        <v>3672200</v>
      </c>
      <c r="J1688" s="42">
        <f>J1744+J1733+J1730+J1726+J1716+J1689</f>
        <v>-10500</v>
      </c>
      <c r="K1688" s="42">
        <f t="shared" ref="K1688:K1755" si="137">I1688+J1688</f>
        <v>3661700</v>
      </c>
      <c r="M1688" s="42">
        <f>M1744+M1733+M1730+M1726+M1716+M1689</f>
        <v>65060</v>
      </c>
      <c r="N1688" s="42">
        <f>N1744+N1733+N1730+N1726+N1716+N1689</f>
        <v>16000</v>
      </c>
      <c r="O1688" s="42">
        <f t="shared" ref="O1688:O1754" si="138">M1688+N1688</f>
        <v>81060</v>
      </c>
      <c r="Q1688" s="42">
        <f t="shared" ref="Q1688:S1702" si="139">I1688+M1688</f>
        <v>3737260</v>
      </c>
      <c r="R1688" s="42">
        <f t="shared" si="139"/>
        <v>5500</v>
      </c>
      <c r="S1688" s="42">
        <f t="shared" si="139"/>
        <v>3742760</v>
      </c>
    </row>
    <row r="1689" spans="2:19" ht="15" x14ac:dyDescent="0.2">
      <c r="B1689" s="73">
        <f t="shared" si="136"/>
        <v>2</v>
      </c>
      <c r="C1689" s="9">
        <v>1</v>
      </c>
      <c r="D1689" s="200" t="s">
        <v>207</v>
      </c>
      <c r="E1689" s="193"/>
      <c r="F1689" s="193"/>
      <c r="G1689" s="193"/>
      <c r="H1689" s="194"/>
      <c r="I1689" s="43">
        <f>I1690+I1692</f>
        <v>620980</v>
      </c>
      <c r="J1689" s="43">
        <f>J1690+J1692</f>
        <v>-9500</v>
      </c>
      <c r="K1689" s="43">
        <f t="shared" si="137"/>
        <v>611480</v>
      </c>
      <c r="M1689" s="43">
        <f>M1690</f>
        <v>0</v>
      </c>
      <c r="N1689" s="43">
        <f>N1690</f>
        <v>0</v>
      </c>
      <c r="O1689" s="43">
        <f t="shared" si="138"/>
        <v>0</v>
      </c>
      <c r="Q1689" s="43">
        <f t="shared" si="139"/>
        <v>620980</v>
      </c>
      <c r="R1689" s="43">
        <f t="shared" si="139"/>
        <v>-9500</v>
      </c>
      <c r="S1689" s="43">
        <f t="shared" si="139"/>
        <v>611480</v>
      </c>
    </row>
    <row r="1690" spans="2:19" x14ac:dyDescent="0.2">
      <c r="B1690" s="73">
        <f t="shared" si="136"/>
        <v>3</v>
      </c>
      <c r="C1690" s="13"/>
      <c r="D1690" s="13"/>
      <c r="E1690" s="13"/>
      <c r="F1690" s="50" t="s">
        <v>15</v>
      </c>
      <c r="G1690" s="13">
        <v>630</v>
      </c>
      <c r="H1690" s="13" t="s">
        <v>129</v>
      </c>
      <c r="I1690" s="47">
        <f>I1691</f>
        <v>50000</v>
      </c>
      <c r="J1690" s="47">
        <f>J1691</f>
        <v>0</v>
      </c>
      <c r="K1690" s="47">
        <f t="shared" si="137"/>
        <v>50000</v>
      </c>
      <c r="M1690" s="47">
        <v>0</v>
      </c>
      <c r="N1690" s="47">
        <v>0</v>
      </c>
      <c r="O1690" s="47">
        <f t="shared" si="138"/>
        <v>0</v>
      </c>
      <c r="Q1690" s="47">
        <f t="shared" si="139"/>
        <v>50000</v>
      </c>
      <c r="R1690" s="47">
        <f t="shared" si="139"/>
        <v>0</v>
      </c>
      <c r="S1690" s="47">
        <f t="shared" si="139"/>
        <v>50000</v>
      </c>
    </row>
    <row r="1691" spans="2:19" x14ac:dyDescent="0.2">
      <c r="B1691" s="73">
        <f t="shared" si="136"/>
        <v>4</v>
      </c>
      <c r="C1691" s="4"/>
      <c r="D1691" s="4"/>
      <c r="E1691" s="4"/>
      <c r="F1691" s="51" t="s">
        <v>15</v>
      </c>
      <c r="G1691" s="4">
        <v>635</v>
      </c>
      <c r="H1691" s="4" t="s">
        <v>429</v>
      </c>
      <c r="I1691" s="24">
        <v>50000</v>
      </c>
      <c r="J1691" s="24"/>
      <c r="K1691" s="24">
        <f t="shared" si="137"/>
        <v>50000</v>
      </c>
      <c r="M1691" s="24"/>
      <c r="N1691" s="24"/>
      <c r="O1691" s="24">
        <f t="shared" si="138"/>
        <v>0</v>
      </c>
      <c r="Q1691" s="24">
        <f t="shared" si="139"/>
        <v>50000</v>
      </c>
      <c r="R1691" s="24">
        <f t="shared" si="139"/>
        <v>0</v>
      </c>
      <c r="S1691" s="24">
        <f t="shared" si="139"/>
        <v>50000</v>
      </c>
    </row>
    <row r="1692" spans="2:19" ht="15" x14ac:dyDescent="0.25">
      <c r="B1692" s="73">
        <f t="shared" si="136"/>
        <v>5</v>
      </c>
      <c r="C1692" s="16"/>
      <c r="D1692" s="16"/>
      <c r="E1692" s="16">
        <v>2</v>
      </c>
      <c r="F1692" s="48"/>
      <c r="G1692" s="16"/>
      <c r="H1692" s="16" t="s">
        <v>258</v>
      </c>
      <c r="I1692" s="45">
        <f>I1693+I1694+I1695+I1702+I1704+I1705+I1706+I1712+I1714</f>
        <v>570980</v>
      </c>
      <c r="J1692" s="45">
        <f>J1693+J1694+J1695+J1702+J1704+J1705+J1706+J1712+J1714</f>
        <v>-9500</v>
      </c>
      <c r="K1692" s="45">
        <f t="shared" si="137"/>
        <v>561480</v>
      </c>
      <c r="M1692" s="45">
        <v>0</v>
      </c>
      <c r="N1692" s="45">
        <v>0</v>
      </c>
      <c r="O1692" s="45">
        <f t="shared" si="138"/>
        <v>0</v>
      </c>
      <c r="Q1692" s="45">
        <f t="shared" si="139"/>
        <v>570980</v>
      </c>
      <c r="R1692" s="45">
        <f t="shared" si="139"/>
        <v>-9500</v>
      </c>
      <c r="S1692" s="45">
        <f t="shared" si="139"/>
        <v>561480</v>
      </c>
    </row>
    <row r="1693" spans="2:19" x14ac:dyDescent="0.2">
      <c r="B1693" s="73">
        <f t="shared" si="136"/>
        <v>6</v>
      </c>
      <c r="C1693" s="13"/>
      <c r="D1693" s="13"/>
      <c r="E1693" s="13"/>
      <c r="F1693" s="50" t="s">
        <v>15</v>
      </c>
      <c r="G1693" s="13">
        <v>610</v>
      </c>
      <c r="H1693" s="13" t="s">
        <v>137</v>
      </c>
      <c r="I1693" s="47">
        <v>23500</v>
      </c>
      <c r="J1693" s="47"/>
      <c r="K1693" s="47">
        <f t="shared" si="137"/>
        <v>23500</v>
      </c>
      <c r="M1693" s="47"/>
      <c r="N1693" s="47"/>
      <c r="O1693" s="47">
        <f t="shared" si="138"/>
        <v>0</v>
      </c>
      <c r="Q1693" s="47">
        <f t="shared" si="139"/>
        <v>23500</v>
      </c>
      <c r="R1693" s="47">
        <f t="shared" si="139"/>
        <v>0</v>
      </c>
      <c r="S1693" s="47">
        <f t="shared" si="139"/>
        <v>23500</v>
      </c>
    </row>
    <row r="1694" spans="2:19" x14ac:dyDescent="0.2">
      <c r="B1694" s="73">
        <f t="shared" si="136"/>
        <v>7</v>
      </c>
      <c r="C1694" s="13"/>
      <c r="D1694" s="13"/>
      <c r="E1694" s="13"/>
      <c r="F1694" s="50" t="s">
        <v>15</v>
      </c>
      <c r="G1694" s="13">
        <v>620</v>
      </c>
      <c r="H1694" s="13" t="s">
        <v>132</v>
      </c>
      <c r="I1694" s="47">
        <v>8550</v>
      </c>
      <c r="J1694" s="47"/>
      <c r="K1694" s="47">
        <f t="shared" si="137"/>
        <v>8550</v>
      </c>
      <c r="M1694" s="47"/>
      <c r="N1694" s="47"/>
      <c r="O1694" s="47">
        <f t="shared" si="138"/>
        <v>0</v>
      </c>
      <c r="Q1694" s="47">
        <f t="shared" si="139"/>
        <v>8550</v>
      </c>
      <c r="R1694" s="47">
        <f t="shared" si="139"/>
        <v>0</v>
      </c>
      <c r="S1694" s="47">
        <f t="shared" si="139"/>
        <v>8550</v>
      </c>
    </row>
    <row r="1695" spans="2:19" x14ac:dyDescent="0.2">
      <c r="B1695" s="73">
        <f t="shared" si="136"/>
        <v>8</v>
      </c>
      <c r="C1695" s="13"/>
      <c r="D1695" s="13"/>
      <c r="E1695" s="13"/>
      <c r="F1695" s="50" t="s">
        <v>15</v>
      </c>
      <c r="G1695" s="13">
        <v>630</v>
      </c>
      <c r="H1695" s="13" t="s">
        <v>129</v>
      </c>
      <c r="I1695" s="47">
        <f>I1701+I1700+I1699+I1698+I1697+I1696</f>
        <v>22870</v>
      </c>
      <c r="J1695" s="47">
        <f>J1701+J1700+J1699+J1698+J1697+J1696</f>
        <v>0</v>
      </c>
      <c r="K1695" s="47">
        <f t="shared" si="137"/>
        <v>22870</v>
      </c>
      <c r="M1695" s="47">
        <f>M1701+M1700+M1699+M1698+M1697+M1696</f>
        <v>0</v>
      </c>
      <c r="N1695" s="47">
        <f>N1701+N1700+N1699+N1698+N1697+N1696</f>
        <v>0</v>
      </c>
      <c r="O1695" s="47">
        <f t="shared" si="138"/>
        <v>0</v>
      </c>
      <c r="Q1695" s="47">
        <f t="shared" si="139"/>
        <v>22870</v>
      </c>
      <c r="R1695" s="47">
        <f t="shared" si="139"/>
        <v>0</v>
      </c>
      <c r="S1695" s="47">
        <f t="shared" si="139"/>
        <v>22870</v>
      </c>
    </row>
    <row r="1696" spans="2:19" x14ac:dyDescent="0.2">
      <c r="B1696" s="73">
        <f t="shared" si="136"/>
        <v>9</v>
      </c>
      <c r="C1696" s="4"/>
      <c r="D1696" s="4"/>
      <c r="E1696" s="4"/>
      <c r="F1696" s="51" t="s">
        <v>15</v>
      </c>
      <c r="G1696" s="4">
        <v>631</v>
      </c>
      <c r="H1696" s="4" t="s">
        <v>135</v>
      </c>
      <c r="I1696" s="24">
        <v>50</v>
      </c>
      <c r="J1696" s="24"/>
      <c r="K1696" s="24">
        <f t="shared" si="137"/>
        <v>50</v>
      </c>
      <c r="M1696" s="24"/>
      <c r="N1696" s="24"/>
      <c r="O1696" s="24">
        <f t="shared" si="138"/>
        <v>0</v>
      </c>
      <c r="Q1696" s="24">
        <f t="shared" si="139"/>
        <v>50</v>
      </c>
      <c r="R1696" s="24">
        <f t="shared" si="139"/>
        <v>0</v>
      </c>
      <c r="S1696" s="24">
        <f t="shared" si="139"/>
        <v>50</v>
      </c>
    </row>
    <row r="1697" spans="2:19" x14ac:dyDescent="0.2">
      <c r="B1697" s="73">
        <f t="shared" si="136"/>
        <v>10</v>
      </c>
      <c r="C1697" s="4"/>
      <c r="D1697" s="4"/>
      <c r="E1697" s="4"/>
      <c r="F1697" s="51" t="s">
        <v>15</v>
      </c>
      <c r="G1697" s="4">
        <v>632</v>
      </c>
      <c r="H1697" s="4" t="s">
        <v>140</v>
      </c>
      <c r="I1697" s="24">
        <v>3350</v>
      </c>
      <c r="J1697" s="24"/>
      <c r="K1697" s="24">
        <f t="shared" si="137"/>
        <v>3350</v>
      </c>
      <c r="M1697" s="24"/>
      <c r="N1697" s="24"/>
      <c r="O1697" s="24">
        <f t="shared" si="138"/>
        <v>0</v>
      </c>
      <c r="Q1697" s="24">
        <f t="shared" si="139"/>
        <v>3350</v>
      </c>
      <c r="R1697" s="24">
        <f t="shared" si="139"/>
        <v>0</v>
      </c>
      <c r="S1697" s="24">
        <f t="shared" si="139"/>
        <v>3350</v>
      </c>
    </row>
    <row r="1698" spans="2:19" x14ac:dyDescent="0.2">
      <c r="B1698" s="73">
        <f t="shared" si="136"/>
        <v>11</v>
      </c>
      <c r="C1698" s="4"/>
      <c r="D1698" s="4"/>
      <c r="E1698" s="4"/>
      <c r="F1698" s="51" t="s">
        <v>15</v>
      </c>
      <c r="G1698" s="4">
        <v>633</v>
      </c>
      <c r="H1698" s="4" t="s">
        <v>133</v>
      </c>
      <c r="I1698" s="24">
        <v>7600</v>
      </c>
      <c r="J1698" s="24"/>
      <c r="K1698" s="24">
        <f t="shared" si="137"/>
        <v>7600</v>
      </c>
      <c r="M1698" s="24"/>
      <c r="N1698" s="24"/>
      <c r="O1698" s="24">
        <f t="shared" si="138"/>
        <v>0</v>
      </c>
      <c r="Q1698" s="24">
        <f t="shared" si="139"/>
        <v>7600</v>
      </c>
      <c r="R1698" s="24">
        <f t="shared" si="139"/>
        <v>0</v>
      </c>
      <c r="S1698" s="24">
        <f t="shared" si="139"/>
        <v>7600</v>
      </c>
    </row>
    <row r="1699" spans="2:19" x14ac:dyDescent="0.2">
      <c r="B1699" s="73">
        <f t="shared" si="136"/>
        <v>12</v>
      </c>
      <c r="C1699" s="4"/>
      <c r="D1699" s="4"/>
      <c r="E1699" s="4"/>
      <c r="F1699" s="51" t="s">
        <v>15</v>
      </c>
      <c r="G1699" s="4">
        <v>634</v>
      </c>
      <c r="H1699" s="4" t="s">
        <v>138</v>
      </c>
      <c r="I1699" s="24">
        <v>2670</v>
      </c>
      <c r="J1699" s="24"/>
      <c r="K1699" s="24">
        <f t="shared" si="137"/>
        <v>2670</v>
      </c>
      <c r="M1699" s="24"/>
      <c r="N1699" s="24"/>
      <c r="O1699" s="24">
        <f t="shared" si="138"/>
        <v>0</v>
      </c>
      <c r="Q1699" s="24">
        <f t="shared" si="139"/>
        <v>2670</v>
      </c>
      <c r="R1699" s="24">
        <f t="shared" si="139"/>
        <v>0</v>
      </c>
      <c r="S1699" s="24">
        <f t="shared" si="139"/>
        <v>2670</v>
      </c>
    </row>
    <row r="1700" spans="2:19" x14ac:dyDescent="0.2">
      <c r="B1700" s="73">
        <f t="shared" si="136"/>
        <v>13</v>
      </c>
      <c r="C1700" s="4"/>
      <c r="D1700" s="4"/>
      <c r="E1700" s="4"/>
      <c r="F1700" s="51" t="s">
        <v>15</v>
      </c>
      <c r="G1700" s="4">
        <v>635</v>
      </c>
      <c r="H1700" s="4" t="s">
        <v>139</v>
      </c>
      <c r="I1700" s="24">
        <v>1300</v>
      </c>
      <c r="J1700" s="24"/>
      <c r="K1700" s="24">
        <f t="shared" si="137"/>
        <v>1300</v>
      </c>
      <c r="M1700" s="24"/>
      <c r="N1700" s="24"/>
      <c r="O1700" s="24">
        <f t="shared" si="138"/>
        <v>0</v>
      </c>
      <c r="Q1700" s="24">
        <f t="shared" si="139"/>
        <v>1300</v>
      </c>
      <c r="R1700" s="24">
        <f t="shared" si="139"/>
        <v>0</v>
      </c>
      <c r="S1700" s="24">
        <f t="shared" si="139"/>
        <v>1300</v>
      </c>
    </row>
    <row r="1701" spans="2:19" x14ac:dyDescent="0.2">
      <c r="B1701" s="73">
        <f t="shared" si="136"/>
        <v>14</v>
      </c>
      <c r="C1701" s="4"/>
      <c r="D1701" s="4"/>
      <c r="E1701" s="4"/>
      <c r="F1701" s="51" t="s">
        <v>15</v>
      </c>
      <c r="G1701" s="4">
        <v>637</v>
      </c>
      <c r="H1701" s="4" t="s">
        <v>130</v>
      </c>
      <c r="I1701" s="24">
        <v>7900</v>
      </c>
      <c r="J1701" s="24"/>
      <c r="K1701" s="24">
        <f t="shared" si="137"/>
        <v>7900</v>
      </c>
      <c r="M1701" s="24"/>
      <c r="N1701" s="24"/>
      <c r="O1701" s="24">
        <f t="shared" si="138"/>
        <v>0</v>
      </c>
      <c r="Q1701" s="24">
        <f t="shared" si="139"/>
        <v>7900</v>
      </c>
      <c r="R1701" s="24">
        <f t="shared" si="139"/>
        <v>0</v>
      </c>
      <c r="S1701" s="24">
        <f t="shared" si="139"/>
        <v>7900</v>
      </c>
    </row>
    <row r="1702" spans="2:19" x14ac:dyDescent="0.2">
      <c r="B1702" s="73">
        <f t="shared" si="136"/>
        <v>15</v>
      </c>
      <c r="C1702" s="13"/>
      <c r="D1702" s="13"/>
      <c r="E1702" s="13"/>
      <c r="F1702" s="50" t="s">
        <v>15</v>
      </c>
      <c r="G1702" s="13">
        <v>640</v>
      </c>
      <c r="H1702" s="13" t="s">
        <v>136</v>
      </c>
      <c r="I1702" s="47">
        <v>190</v>
      </c>
      <c r="J1702" s="47"/>
      <c r="K1702" s="47">
        <f t="shared" si="137"/>
        <v>190</v>
      </c>
      <c r="M1702" s="47"/>
      <c r="N1702" s="47"/>
      <c r="O1702" s="47">
        <f t="shared" si="138"/>
        <v>0</v>
      </c>
      <c r="Q1702" s="47">
        <f t="shared" si="139"/>
        <v>190</v>
      </c>
      <c r="R1702" s="47">
        <f t="shared" si="139"/>
        <v>0</v>
      </c>
      <c r="S1702" s="47">
        <f t="shared" si="139"/>
        <v>190</v>
      </c>
    </row>
    <row r="1703" spans="2:19" x14ac:dyDescent="0.2">
      <c r="B1703" s="73">
        <f t="shared" si="136"/>
        <v>16</v>
      </c>
      <c r="C1703" s="13"/>
      <c r="D1703" s="13"/>
      <c r="E1703" s="13"/>
      <c r="F1703" s="50"/>
      <c r="G1703" s="13"/>
      <c r="H1703" s="13"/>
      <c r="I1703" s="47"/>
      <c r="J1703" s="47"/>
      <c r="K1703" s="47">
        <f t="shared" si="137"/>
        <v>0</v>
      </c>
      <c r="M1703" s="47"/>
      <c r="N1703" s="47"/>
      <c r="O1703" s="47">
        <f t="shared" si="138"/>
        <v>0</v>
      </c>
      <c r="Q1703" s="47"/>
      <c r="R1703" s="47"/>
      <c r="S1703" s="47"/>
    </row>
    <row r="1704" spans="2:19" x14ac:dyDescent="0.2">
      <c r="B1704" s="73">
        <f t="shared" si="136"/>
        <v>17</v>
      </c>
      <c r="C1704" s="13"/>
      <c r="D1704" s="13"/>
      <c r="E1704" s="13"/>
      <c r="F1704" s="50" t="s">
        <v>206</v>
      </c>
      <c r="G1704" s="13">
        <v>610</v>
      </c>
      <c r="H1704" s="13" t="s">
        <v>137</v>
      </c>
      <c r="I1704" s="47">
        <v>66300</v>
      </c>
      <c r="J1704" s="47"/>
      <c r="K1704" s="47">
        <f t="shared" si="137"/>
        <v>66300</v>
      </c>
      <c r="M1704" s="47"/>
      <c r="N1704" s="47"/>
      <c r="O1704" s="47">
        <f t="shared" si="138"/>
        <v>0</v>
      </c>
      <c r="Q1704" s="47">
        <f t="shared" ref="Q1704:S1712" si="140">I1704+M1704</f>
        <v>66300</v>
      </c>
      <c r="R1704" s="47">
        <f t="shared" si="140"/>
        <v>0</v>
      </c>
      <c r="S1704" s="47">
        <f t="shared" si="140"/>
        <v>66300</v>
      </c>
    </row>
    <row r="1705" spans="2:19" x14ac:dyDescent="0.2">
      <c r="B1705" s="73">
        <f t="shared" si="136"/>
        <v>18</v>
      </c>
      <c r="C1705" s="13"/>
      <c r="D1705" s="13"/>
      <c r="E1705" s="13"/>
      <c r="F1705" s="50" t="s">
        <v>206</v>
      </c>
      <c r="G1705" s="13">
        <v>620</v>
      </c>
      <c r="H1705" s="13" t="s">
        <v>132</v>
      </c>
      <c r="I1705" s="47">
        <v>99020</v>
      </c>
      <c r="J1705" s="47">
        <v>-72520</v>
      </c>
      <c r="K1705" s="47">
        <f t="shared" si="137"/>
        <v>26500</v>
      </c>
      <c r="M1705" s="47"/>
      <c r="N1705" s="47"/>
      <c r="O1705" s="47">
        <f t="shared" si="138"/>
        <v>0</v>
      </c>
      <c r="Q1705" s="47">
        <f t="shared" si="140"/>
        <v>99020</v>
      </c>
      <c r="R1705" s="47">
        <f t="shared" si="140"/>
        <v>-72520</v>
      </c>
      <c r="S1705" s="47">
        <f t="shared" si="140"/>
        <v>26500</v>
      </c>
    </row>
    <row r="1706" spans="2:19" x14ac:dyDescent="0.2">
      <c r="B1706" s="73">
        <f t="shared" si="136"/>
        <v>19</v>
      </c>
      <c r="C1706" s="13"/>
      <c r="D1706" s="13"/>
      <c r="E1706" s="13"/>
      <c r="F1706" s="50" t="s">
        <v>206</v>
      </c>
      <c r="G1706" s="13">
        <v>630</v>
      </c>
      <c r="H1706" s="13" t="s">
        <v>129</v>
      </c>
      <c r="I1706" s="47">
        <f>I1711+I1710+I1709+I1708+I1707</f>
        <v>290250</v>
      </c>
      <c r="J1706" s="47">
        <f>J1711+J1710+J1709+J1708+J1707</f>
        <v>63020</v>
      </c>
      <c r="K1706" s="47">
        <f t="shared" si="137"/>
        <v>353270</v>
      </c>
      <c r="M1706" s="47">
        <f>M1711+M1710+M1709+M1708+M1707</f>
        <v>0</v>
      </c>
      <c r="N1706" s="47">
        <f>N1711+N1710+N1709+N1708+N1707</f>
        <v>0</v>
      </c>
      <c r="O1706" s="47">
        <f t="shared" si="138"/>
        <v>0</v>
      </c>
      <c r="Q1706" s="47">
        <f t="shared" si="140"/>
        <v>290250</v>
      </c>
      <c r="R1706" s="47">
        <f t="shared" si="140"/>
        <v>63020</v>
      </c>
      <c r="S1706" s="47">
        <f t="shared" si="140"/>
        <v>353270</v>
      </c>
    </row>
    <row r="1707" spans="2:19" x14ac:dyDescent="0.2">
      <c r="B1707" s="73">
        <f t="shared" si="136"/>
        <v>20</v>
      </c>
      <c r="C1707" s="4"/>
      <c r="D1707" s="4"/>
      <c r="E1707" s="4"/>
      <c r="F1707" s="51" t="s">
        <v>206</v>
      </c>
      <c r="G1707" s="4">
        <v>633</v>
      </c>
      <c r="H1707" s="4" t="s">
        <v>133</v>
      </c>
      <c r="I1707" s="24">
        <v>26750</v>
      </c>
      <c r="J1707" s="24">
        <v>-4000</v>
      </c>
      <c r="K1707" s="24">
        <f t="shared" si="137"/>
        <v>22750</v>
      </c>
      <c r="M1707" s="24"/>
      <c r="N1707" s="24"/>
      <c r="O1707" s="24">
        <f t="shared" si="138"/>
        <v>0</v>
      </c>
      <c r="Q1707" s="24">
        <f t="shared" si="140"/>
        <v>26750</v>
      </c>
      <c r="R1707" s="24">
        <f t="shared" si="140"/>
        <v>-4000</v>
      </c>
      <c r="S1707" s="24">
        <f t="shared" si="140"/>
        <v>22750</v>
      </c>
    </row>
    <row r="1708" spans="2:19" x14ac:dyDescent="0.2">
      <c r="B1708" s="73">
        <f t="shared" si="136"/>
        <v>21</v>
      </c>
      <c r="C1708" s="4"/>
      <c r="D1708" s="4"/>
      <c r="E1708" s="4"/>
      <c r="F1708" s="51" t="s">
        <v>206</v>
      </c>
      <c r="G1708" s="4">
        <v>634</v>
      </c>
      <c r="H1708" s="4" t="s">
        <v>138</v>
      </c>
      <c r="I1708" s="24">
        <v>20300</v>
      </c>
      <c r="J1708" s="24"/>
      <c r="K1708" s="24">
        <f t="shared" si="137"/>
        <v>20300</v>
      </c>
      <c r="M1708" s="24"/>
      <c r="N1708" s="24"/>
      <c r="O1708" s="24">
        <f t="shared" si="138"/>
        <v>0</v>
      </c>
      <c r="Q1708" s="24">
        <f t="shared" si="140"/>
        <v>20300</v>
      </c>
      <c r="R1708" s="24">
        <f t="shared" si="140"/>
        <v>0</v>
      </c>
      <c r="S1708" s="24">
        <f t="shared" si="140"/>
        <v>20300</v>
      </c>
    </row>
    <row r="1709" spans="2:19" x14ac:dyDescent="0.2">
      <c r="B1709" s="73">
        <f t="shared" si="136"/>
        <v>22</v>
      </c>
      <c r="C1709" s="4"/>
      <c r="D1709" s="4"/>
      <c r="E1709" s="4"/>
      <c r="F1709" s="51" t="s">
        <v>206</v>
      </c>
      <c r="G1709" s="4">
        <v>635</v>
      </c>
      <c r="H1709" s="4" t="s">
        <v>139</v>
      </c>
      <c r="I1709" s="24">
        <v>13000</v>
      </c>
      <c r="J1709" s="24">
        <v>278550</v>
      </c>
      <c r="K1709" s="24">
        <f t="shared" si="137"/>
        <v>291550</v>
      </c>
      <c r="M1709" s="24"/>
      <c r="N1709" s="24"/>
      <c r="O1709" s="24">
        <f t="shared" si="138"/>
        <v>0</v>
      </c>
      <c r="Q1709" s="24">
        <f t="shared" si="140"/>
        <v>13000</v>
      </c>
      <c r="R1709" s="24">
        <f t="shared" si="140"/>
        <v>278550</v>
      </c>
      <c r="S1709" s="24">
        <f t="shared" si="140"/>
        <v>291550</v>
      </c>
    </row>
    <row r="1710" spans="2:19" x14ac:dyDescent="0.2">
      <c r="B1710" s="73">
        <f t="shared" si="136"/>
        <v>23</v>
      </c>
      <c r="C1710" s="4"/>
      <c r="D1710" s="4"/>
      <c r="E1710" s="4"/>
      <c r="F1710" s="51" t="s">
        <v>206</v>
      </c>
      <c r="G1710" s="4">
        <v>636</v>
      </c>
      <c r="H1710" s="4" t="s">
        <v>134</v>
      </c>
      <c r="I1710" s="24">
        <v>150</v>
      </c>
      <c r="J1710" s="24"/>
      <c r="K1710" s="24">
        <f t="shared" si="137"/>
        <v>150</v>
      </c>
      <c r="M1710" s="24"/>
      <c r="N1710" s="24"/>
      <c r="O1710" s="24">
        <f t="shared" si="138"/>
        <v>0</v>
      </c>
      <c r="Q1710" s="24">
        <f t="shared" si="140"/>
        <v>150</v>
      </c>
      <c r="R1710" s="24">
        <f t="shared" si="140"/>
        <v>0</v>
      </c>
      <c r="S1710" s="24">
        <f t="shared" si="140"/>
        <v>150</v>
      </c>
    </row>
    <row r="1711" spans="2:19" x14ac:dyDescent="0.2">
      <c r="B1711" s="73">
        <f t="shared" si="136"/>
        <v>24</v>
      </c>
      <c r="C1711" s="4"/>
      <c r="D1711" s="4"/>
      <c r="E1711" s="4"/>
      <c r="F1711" s="51" t="s">
        <v>206</v>
      </c>
      <c r="G1711" s="4">
        <v>637</v>
      </c>
      <c r="H1711" s="4" t="s">
        <v>130</v>
      </c>
      <c r="I1711" s="24">
        <v>230050</v>
      </c>
      <c r="J1711" s="24">
        <f>-206030-5500</f>
        <v>-211530</v>
      </c>
      <c r="K1711" s="24">
        <f t="shared" si="137"/>
        <v>18520</v>
      </c>
      <c r="M1711" s="24"/>
      <c r="N1711" s="24"/>
      <c r="O1711" s="24">
        <f t="shared" si="138"/>
        <v>0</v>
      </c>
      <c r="Q1711" s="24">
        <f t="shared" si="140"/>
        <v>230050</v>
      </c>
      <c r="R1711" s="24">
        <f t="shared" si="140"/>
        <v>-211530</v>
      </c>
      <c r="S1711" s="24">
        <f t="shared" si="140"/>
        <v>18520</v>
      </c>
    </row>
    <row r="1712" spans="2:19" x14ac:dyDescent="0.2">
      <c r="B1712" s="73">
        <f t="shared" si="136"/>
        <v>25</v>
      </c>
      <c r="C1712" s="13"/>
      <c r="D1712" s="13"/>
      <c r="E1712" s="13"/>
      <c r="F1712" s="50" t="s">
        <v>206</v>
      </c>
      <c r="G1712" s="13">
        <v>640</v>
      </c>
      <c r="H1712" s="13" t="s">
        <v>136</v>
      </c>
      <c r="I1712" s="47">
        <v>300</v>
      </c>
      <c r="J1712" s="47"/>
      <c r="K1712" s="47">
        <f t="shared" si="137"/>
        <v>300</v>
      </c>
      <c r="M1712" s="47"/>
      <c r="N1712" s="47"/>
      <c r="O1712" s="47">
        <f t="shared" si="138"/>
        <v>0</v>
      </c>
      <c r="Q1712" s="47">
        <f t="shared" si="140"/>
        <v>300</v>
      </c>
      <c r="R1712" s="47">
        <f t="shared" si="140"/>
        <v>0</v>
      </c>
      <c r="S1712" s="47">
        <f t="shared" si="140"/>
        <v>300</v>
      </c>
    </row>
    <row r="1713" spans="2:19" x14ac:dyDescent="0.2">
      <c r="B1713" s="73">
        <f t="shared" si="136"/>
        <v>26</v>
      </c>
      <c r="C1713" s="13"/>
      <c r="D1713" s="13"/>
      <c r="E1713" s="13"/>
      <c r="F1713" s="50"/>
      <c r="G1713" s="13"/>
      <c r="H1713" s="13"/>
      <c r="I1713" s="47"/>
      <c r="J1713" s="47"/>
      <c r="K1713" s="47">
        <f t="shared" si="137"/>
        <v>0</v>
      </c>
      <c r="M1713" s="47"/>
      <c r="N1713" s="47"/>
      <c r="O1713" s="47">
        <f t="shared" si="138"/>
        <v>0</v>
      </c>
      <c r="Q1713" s="47"/>
      <c r="R1713" s="47"/>
      <c r="S1713" s="47"/>
    </row>
    <row r="1714" spans="2:19" x14ac:dyDescent="0.2">
      <c r="B1714" s="73">
        <f t="shared" si="136"/>
        <v>27</v>
      </c>
      <c r="C1714" s="13"/>
      <c r="D1714" s="13"/>
      <c r="E1714" s="13"/>
      <c r="F1714" s="50" t="s">
        <v>206</v>
      </c>
      <c r="G1714" s="13">
        <v>630</v>
      </c>
      <c r="H1714" s="13" t="s">
        <v>435</v>
      </c>
      <c r="I1714" s="47">
        <v>60000</v>
      </c>
      <c r="J1714" s="47"/>
      <c r="K1714" s="47">
        <f t="shared" si="137"/>
        <v>60000</v>
      </c>
      <c r="M1714" s="47"/>
      <c r="N1714" s="47"/>
      <c r="O1714" s="47">
        <f t="shared" si="138"/>
        <v>0</v>
      </c>
      <c r="Q1714" s="47">
        <f>I1714+M1714</f>
        <v>60000</v>
      </c>
      <c r="R1714" s="47">
        <f>J1714+N1714</f>
        <v>0</v>
      </c>
      <c r="S1714" s="47">
        <f>K1714+O1714</f>
        <v>60000</v>
      </c>
    </row>
    <row r="1715" spans="2:19" x14ac:dyDescent="0.2">
      <c r="B1715" s="73">
        <f t="shared" si="136"/>
        <v>28</v>
      </c>
      <c r="C1715" s="13"/>
      <c r="D1715" s="13"/>
      <c r="E1715" s="13"/>
      <c r="F1715" s="50"/>
      <c r="G1715" s="13"/>
      <c r="H1715" s="13"/>
      <c r="I1715" s="47"/>
      <c r="J1715" s="47"/>
      <c r="K1715" s="47">
        <f t="shared" si="137"/>
        <v>0</v>
      </c>
      <c r="M1715" s="47"/>
      <c r="N1715" s="47"/>
      <c r="O1715" s="47">
        <f t="shared" si="138"/>
        <v>0</v>
      </c>
      <c r="Q1715" s="47"/>
      <c r="R1715" s="47"/>
      <c r="S1715" s="47"/>
    </row>
    <row r="1716" spans="2:19" ht="15" x14ac:dyDescent="0.2">
      <c r="B1716" s="73">
        <f t="shared" si="136"/>
        <v>29</v>
      </c>
      <c r="C1716" s="9">
        <v>2</v>
      </c>
      <c r="D1716" s="200" t="s">
        <v>147</v>
      </c>
      <c r="E1716" s="193"/>
      <c r="F1716" s="193"/>
      <c r="G1716" s="193"/>
      <c r="H1716" s="194"/>
      <c r="I1716" s="43">
        <f>I1717+I1720</f>
        <v>2824300</v>
      </c>
      <c r="J1716" s="43">
        <f>J1717+J1720</f>
        <v>0</v>
      </c>
      <c r="K1716" s="43">
        <f t="shared" si="137"/>
        <v>2824300</v>
      </c>
      <c r="M1716" s="43">
        <f>M1717+M1720</f>
        <v>65060</v>
      </c>
      <c r="N1716" s="43">
        <f>N1717+N1720</f>
        <v>0</v>
      </c>
      <c r="O1716" s="43">
        <f t="shared" si="138"/>
        <v>65060</v>
      </c>
      <c r="Q1716" s="43">
        <f t="shared" ref="Q1716:S1731" si="141">I1716+M1716</f>
        <v>2889360</v>
      </c>
      <c r="R1716" s="43">
        <f t="shared" si="141"/>
        <v>0</v>
      </c>
      <c r="S1716" s="43">
        <f t="shared" si="141"/>
        <v>2889360</v>
      </c>
    </row>
    <row r="1717" spans="2:19" ht="15" x14ac:dyDescent="0.25">
      <c r="B1717" s="73">
        <f t="shared" si="136"/>
        <v>30</v>
      </c>
      <c r="C1717" s="2"/>
      <c r="D1717" s="2">
        <v>1</v>
      </c>
      <c r="E1717" s="192" t="s">
        <v>146</v>
      </c>
      <c r="F1717" s="193"/>
      <c r="G1717" s="193"/>
      <c r="H1717" s="194"/>
      <c r="I1717" s="44">
        <f>I1718</f>
        <v>2822000</v>
      </c>
      <c r="J1717" s="44">
        <f>J1718</f>
        <v>0</v>
      </c>
      <c r="K1717" s="44">
        <f t="shared" si="137"/>
        <v>2822000</v>
      </c>
      <c r="M1717" s="44">
        <v>0</v>
      </c>
      <c r="N1717" s="44"/>
      <c r="O1717" s="44">
        <f t="shared" si="138"/>
        <v>0</v>
      </c>
      <c r="Q1717" s="44">
        <f t="shared" si="141"/>
        <v>2822000</v>
      </c>
      <c r="R1717" s="44">
        <f t="shared" si="141"/>
        <v>0</v>
      </c>
      <c r="S1717" s="44">
        <f t="shared" si="141"/>
        <v>2822000</v>
      </c>
    </row>
    <row r="1718" spans="2:19" x14ac:dyDescent="0.2">
      <c r="B1718" s="73">
        <f t="shared" si="136"/>
        <v>31</v>
      </c>
      <c r="C1718" s="13"/>
      <c r="D1718" s="13"/>
      <c r="E1718" s="13"/>
      <c r="F1718" s="50" t="s">
        <v>145</v>
      </c>
      <c r="G1718" s="13">
        <v>630</v>
      </c>
      <c r="H1718" s="13" t="s">
        <v>129</v>
      </c>
      <c r="I1718" s="47">
        <f>I1719</f>
        <v>2822000</v>
      </c>
      <c r="J1718" s="47">
        <f>J1719</f>
        <v>0</v>
      </c>
      <c r="K1718" s="47">
        <f t="shared" si="137"/>
        <v>2822000</v>
      </c>
      <c r="M1718" s="47">
        <f>M1719</f>
        <v>0</v>
      </c>
      <c r="N1718" s="47">
        <f>N1719</f>
        <v>0</v>
      </c>
      <c r="O1718" s="47">
        <f t="shared" si="138"/>
        <v>0</v>
      </c>
      <c r="Q1718" s="47">
        <f t="shared" si="141"/>
        <v>2822000</v>
      </c>
      <c r="R1718" s="47">
        <f t="shared" si="141"/>
        <v>0</v>
      </c>
      <c r="S1718" s="47">
        <f t="shared" si="141"/>
        <v>2822000</v>
      </c>
    </row>
    <row r="1719" spans="2:19" x14ac:dyDescent="0.2">
      <c r="B1719" s="73">
        <f t="shared" si="136"/>
        <v>32</v>
      </c>
      <c r="C1719" s="4"/>
      <c r="D1719" s="4"/>
      <c r="E1719" s="4"/>
      <c r="F1719" s="51" t="s">
        <v>145</v>
      </c>
      <c r="G1719" s="4">
        <v>637</v>
      </c>
      <c r="H1719" s="4" t="s">
        <v>130</v>
      </c>
      <c r="I1719" s="74">
        <f>2965000-140000-3000</f>
        <v>2822000</v>
      </c>
      <c r="J1719" s="74"/>
      <c r="K1719" s="74">
        <f t="shared" si="137"/>
        <v>2822000</v>
      </c>
      <c r="M1719" s="24"/>
      <c r="N1719" s="24"/>
      <c r="O1719" s="24">
        <f t="shared" si="138"/>
        <v>0</v>
      </c>
      <c r="Q1719" s="24">
        <f t="shared" si="141"/>
        <v>2822000</v>
      </c>
      <c r="R1719" s="24">
        <f t="shared" si="141"/>
        <v>0</v>
      </c>
      <c r="S1719" s="24">
        <f t="shared" si="141"/>
        <v>2822000</v>
      </c>
    </row>
    <row r="1720" spans="2:19" ht="15" x14ac:dyDescent="0.25">
      <c r="B1720" s="73">
        <f t="shared" si="136"/>
        <v>33</v>
      </c>
      <c r="C1720" s="2"/>
      <c r="D1720" s="2">
        <v>2</v>
      </c>
      <c r="E1720" s="192" t="s">
        <v>27</v>
      </c>
      <c r="F1720" s="193"/>
      <c r="G1720" s="193"/>
      <c r="H1720" s="194"/>
      <c r="I1720" s="44">
        <f>I1721+I1723</f>
        <v>2300</v>
      </c>
      <c r="J1720" s="44">
        <f>J1721+J1723</f>
        <v>0</v>
      </c>
      <c r="K1720" s="44">
        <f t="shared" si="137"/>
        <v>2300</v>
      </c>
      <c r="M1720" s="44">
        <f>M1721+M1723</f>
        <v>65060</v>
      </c>
      <c r="N1720" s="44">
        <f>N1721+N1723</f>
        <v>0</v>
      </c>
      <c r="O1720" s="44">
        <f t="shared" si="138"/>
        <v>65060</v>
      </c>
      <c r="Q1720" s="44">
        <f t="shared" si="141"/>
        <v>67360</v>
      </c>
      <c r="R1720" s="44">
        <f t="shared" si="141"/>
        <v>0</v>
      </c>
      <c r="S1720" s="44">
        <f t="shared" si="141"/>
        <v>67360</v>
      </c>
    </row>
    <row r="1721" spans="2:19" x14ac:dyDescent="0.2">
      <c r="B1721" s="73">
        <f t="shared" si="136"/>
        <v>34</v>
      </c>
      <c r="C1721" s="13"/>
      <c r="D1721" s="13"/>
      <c r="E1721" s="13"/>
      <c r="F1721" s="50" t="s">
        <v>145</v>
      </c>
      <c r="G1721" s="13">
        <v>630</v>
      </c>
      <c r="H1721" s="13" t="s">
        <v>129</v>
      </c>
      <c r="I1721" s="47">
        <f>I1722</f>
        <v>2300</v>
      </c>
      <c r="J1721" s="47">
        <f>J1722</f>
        <v>0</v>
      </c>
      <c r="K1721" s="47">
        <f t="shared" si="137"/>
        <v>2300</v>
      </c>
      <c r="M1721" s="47">
        <f>M1722</f>
        <v>0</v>
      </c>
      <c r="N1721" s="47">
        <f>N1722</f>
        <v>0</v>
      </c>
      <c r="O1721" s="47">
        <f t="shared" si="138"/>
        <v>0</v>
      </c>
      <c r="Q1721" s="47">
        <f t="shared" si="141"/>
        <v>2300</v>
      </c>
      <c r="R1721" s="47">
        <f t="shared" si="141"/>
        <v>0</v>
      </c>
      <c r="S1721" s="47">
        <f t="shared" si="141"/>
        <v>2300</v>
      </c>
    </row>
    <row r="1722" spans="2:19" x14ac:dyDescent="0.2">
      <c r="B1722" s="73">
        <f t="shared" si="136"/>
        <v>35</v>
      </c>
      <c r="C1722" s="4"/>
      <c r="D1722" s="4"/>
      <c r="E1722" s="4"/>
      <c r="F1722" s="51" t="s">
        <v>145</v>
      </c>
      <c r="G1722" s="4">
        <v>637</v>
      </c>
      <c r="H1722" s="4" t="s">
        <v>130</v>
      </c>
      <c r="I1722" s="24">
        <v>2300</v>
      </c>
      <c r="J1722" s="24"/>
      <c r="K1722" s="24">
        <f t="shared" si="137"/>
        <v>2300</v>
      </c>
      <c r="M1722" s="24"/>
      <c r="N1722" s="24"/>
      <c r="O1722" s="24">
        <f t="shared" si="138"/>
        <v>0</v>
      </c>
      <c r="Q1722" s="24">
        <f t="shared" si="141"/>
        <v>2300</v>
      </c>
      <c r="R1722" s="24">
        <f t="shared" si="141"/>
        <v>0</v>
      </c>
      <c r="S1722" s="24">
        <f t="shared" si="141"/>
        <v>2300</v>
      </c>
    </row>
    <row r="1723" spans="2:19" x14ac:dyDescent="0.2">
      <c r="B1723" s="73">
        <f t="shared" si="136"/>
        <v>36</v>
      </c>
      <c r="C1723" s="13"/>
      <c r="D1723" s="13"/>
      <c r="E1723" s="13"/>
      <c r="F1723" s="50" t="s">
        <v>145</v>
      </c>
      <c r="G1723" s="13">
        <v>710</v>
      </c>
      <c r="H1723" s="13" t="s">
        <v>185</v>
      </c>
      <c r="I1723" s="47">
        <v>0</v>
      </c>
      <c r="J1723" s="47">
        <v>0</v>
      </c>
      <c r="K1723" s="47">
        <f t="shared" si="137"/>
        <v>0</v>
      </c>
      <c r="M1723" s="47">
        <f>M1724</f>
        <v>65060</v>
      </c>
      <c r="N1723" s="47">
        <f>N1724</f>
        <v>0</v>
      </c>
      <c r="O1723" s="47">
        <f t="shared" si="138"/>
        <v>65060</v>
      </c>
      <c r="Q1723" s="47">
        <f t="shared" si="141"/>
        <v>65060</v>
      </c>
      <c r="R1723" s="47">
        <f t="shared" si="141"/>
        <v>0</v>
      </c>
      <c r="S1723" s="47">
        <f t="shared" si="141"/>
        <v>65060</v>
      </c>
    </row>
    <row r="1724" spans="2:19" x14ac:dyDescent="0.2">
      <c r="B1724" s="73">
        <f t="shared" si="136"/>
        <v>37</v>
      </c>
      <c r="C1724" s="4"/>
      <c r="D1724" s="4"/>
      <c r="E1724" s="4"/>
      <c r="F1724" s="83" t="s">
        <v>145</v>
      </c>
      <c r="G1724" s="84">
        <v>717</v>
      </c>
      <c r="H1724" s="84" t="s">
        <v>195</v>
      </c>
      <c r="I1724" s="85"/>
      <c r="J1724" s="85"/>
      <c r="K1724" s="85">
        <f t="shared" si="137"/>
        <v>0</v>
      </c>
      <c r="M1724" s="85">
        <f>SUM(M1725:M1725)</f>
        <v>65060</v>
      </c>
      <c r="N1724" s="85">
        <f>SUM(N1725:N1725)</f>
        <v>0</v>
      </c>
      <c r="O1724" s="85">
        <f t="shared" si="138"/>
        <v>65060</v>
      </c>
      <c r="Q1724" s="85">
        <f t="shared" si="141"/>
        <v>65060</v>
      </c>
      <c r="R1724" s="85">
        <f t="shared" si="141"/>
        <v>0</v>
      </c>
      <c r="S1724" s="85">
        <f t="shared" si="141"/>
        <v>65060</v>
      </c>
    </row>
    <row r="1725" spans="2:19" x14ac:dyDescent="0.2">
      <c r="B1725" s="73">
        <f t="shared" si="136"/>
        <v>38</v>
      </c>
      <c r="C1725" s="4"/>
      <c r="D1725" s="52"/>
      <c r="E1725" s="4"/>
      <c r="F1725" s="51"/>
      <c r="G1725" s="4"/>
      <c r="H1725" s="4" t="s">
        <v>396</v>
      </c>
      <c r="I1725" s="24"/>
      <c r="J1725" s="24"/>
      <c r="K1725" s="24">
        <f t="shared" si="137"/>
        <v>0</v>
      </c>
      <c r="M1725" s="24">
        <v>65060</v>
      </c>
      <c r="N1725" s="24"/>
      <c r="O1725" s="24">
        <f t="shared" si="138"/>
        <v>65060</v>
      </c>
      <c r="Q1725" s="24">
        <f t="shared" si="141"/>
        <v>65060</v>
      </c>
      <c r="R1725" s="24">
        <f t="shared" si="141"/>
        <v>0</v>
      </c>
      <c r="S1725" s="24">
        <f t="shared" si="141"/>
        <v>65060</v>
      </c>
    </row>
    <row r="1726" spans="2:19" ht="15" x14ac:dyDescent="0.2">
      <c r="B1726" s="73">
        <f t="shared" si="136"/>
        <v>39</v>
      </c>
      <c r="C1726" s="9">
        <v>3</v>
      </c>
      <c r="D1726" s="200" t="s">
        <v>31</v>
      </c>
      <c r="E1726" s="193"/>
      <c r="F1726" s="193"/>
      <c r="G1726" s="193"/>
      <c r="H1726" s="194"/>
      <c r="I1726" s="43">
        <f>I1727</f>
        <v>9200</v>
      </c>
      <c r="J1726" s="43">
        <f>J1727</f>
        <v>0</v>
      </c>
      <c r="K1726" s="43">
        <f t="shared" si="137"/>
        <v>9200</v>
      </c>
      <c r="M1726" s="43">
        <v>0</v>
      </c>
      <c r="N1726" s="43">
        <v>0</v>
      </c>
      <c r="O1726" s="43">
        <f t="shared" si="138"/>
        <v>0</v>
      </c>
      <c r="Q1726" s="43">
        <f t="shared" si="141"/>
        <v>9200</v>
      </c>
      <c r="R1726" s="43">
        <f t="shared" si="141"/>
        <v>0</v>
      </c>
      <c r="S1726" s="43">
        <f t="shared" si="141"/>
        <v>9200</v>
      </c>
    </row>
    <row r="1727" spans="2:19" x14ac:dyDescent="0.2">
      <c r="B1727" s="73">
        <f t="shared" si="136"/>
        <v>40</v>
      </c>
      <c r="C1727" s="13"/>
      <c r="D1727" s="13"/>
      <c r="E1727" s="13"/>
      <c r="F1727" s="50" t="s">
        <v>30</v>
      </c>
      <c r="G1727" s="13">
        <v>630</v>
      </c>
      <c r="H1727" s="13" t="s">
        <v>129</v>
      </c>
      <c r="I1727" s="47">
        <f>I1729+I1728</f>
        <v>9200</v>
      </c>
      <c r="J1727" s="47">
        <f>J1729+J1728</f>
        <v>0</v>
      </c>
      <c r="K1727" s="47">
        <f t="shared" si="137"/>
        <v>9200</v>
      </c>
      <c r="M1727" s="47">
        <f>M1729+M1728</f>
        <v>0</v>
      </c>
      <c r="N1727" s="47">
        <f>N1729+N1728</f>
        <v>0</v>
      </c>
      <c r="O1727" s="47">
        <f t="shared" si="138"/>
        <v>0</v>
      </c>
      <c r="Q1727" s="47">
        <f t="shared" si="141"/>
        <v>9200</v>
      </c>
      <c r="R1727" s="47">
        <f t="shared" si="141"/>
        <v>0</v>
      </c>
      <c r="S1727" s="47">
        <f t="shared" si="141"/>
        <v>9200</v>
      </c>
    </row>
    <row r="1728" spans="2:19" x14ac:dyDescent="0.2">
      <c r="B1728" s="73">
        <f t="shared" si="136"/>
        <v>41</v>
      </c>
      <c r="C1728" s="4"/>
      <c r="D1728" s="4"/>
      <c r="E1728" s="4"/>
      <c r="F1728" s="51" t="s">
        <v>30</v>
      </c>
      <c r="G1728" s="4">
        <v>633</v>
      </c>
      <c r="H1728" s="4" t="s">
        <v>133</v>
      </c>
      <c r="I1728" s="24">
        <v>100</v>
      </c>
      <c r="J1728" s="24"/>
      <c r="K1728" s="24">
        <f t="shared" si="137"/>
        <v>100</v>
      </c>
      <c r="M1728" s="24"/>
      <c r="N1728" s="24"/>
      <c r="O1728" s="24">
        <f t="shared" si="138"/>
        <v>0</v>
      </c>
      <c r="Q1728" s="24">
        <f t="shared" si="141"/>
        <v>100</v>
      </c>
      <c r="R1728" s="24">
        <f t="shared" si="141"/>
        <v>0</v>
      </c>
      <c r="S1728" s="24">
        <f t="shared" si="141"/>
        <v>100</v>
      </c>
    </row>
    <row r="1729" spans="2:19" x14ac:dyDescent="0.2">
      <c r="B1729" s="73">
        <f t="shared" si="136"/>
        <v>42</v>
      </c>
      <c r="C1729" s="4"/>
      <c r="D1729" s="4"/>
      <c r="E1729" s="4"/>
      <c r="F1729" s="51" t="s">
        <v>30</v>
      </c>
      <c r="G1729" s="4">
        <v>637</v>
      </c>
      <c r="H1729" s="4" t="s">
        <v>130</v>
      </c>
      <c r="I1729" s="24">
        <f>7900-3000+1200+3000</f>
        <v>9100</v>
      </c>
      <c r="J1729" s="24"/>
      <c r="K1729" s="24">
        <f t="shared" si="137"/>
        <v>9100</v>
      </c>
      <c r="M1729" s="24"/>
      <c r="N1729" s="24"/>
      <c r="O1729" s="24">
        <f t="shared" si="138"/>
        <v>0</v>
      </c>
      <c r="Q1729" s="24">
        <f t="shared" si="141"/>
        <v>9100</v>
      </c>
      <c r="R1729" s="24">
        <f t="shared" si="141"/>
        <v>0</v>
      </c>
      <c r="S1729" s="24">
        <f t="shared" si="141"/>
        <v>9100</v>
      </c>
    </row>
    <row r="1730" spans="2:19" ht="15" x14ac:dyDescent="0.2">
      <c r="B1730" s="73">
        <f t="shared" si="136"/>
        <v>43</v>
      </c>
      <c r="C1730" s="9">
        <v>4</v>
      </c>
      <c r="D1730" s="200" t="s">
        <v>255</v>
      </c>
      <c r="E1730" s="193"/>
      <c r="F1730" s="193"/>
      <c r="G1730" s="193"/>
      <c r="H1730" s="194"/>
      <c r="I1730" s="43">
        <f>I1731</f>
        <v>20000</v>
      </c>
      <c r="J1730" s="43">
        <f>J1731</f>
        <v>0</v>
      </c>
      <c r="K1730" s="43">
        <f t="shared" si="137"/>
        <v>20000</v>
      </c>
      <c r="M1730" s="43">
        <f>M1731</f>
        <v>0</v>
      </c>
      <c r="N1730" s="43">
        <f>N1731</f>
        <v>0</v>
      </c>
      <c r="O1730" s="43">
        <f t="shared" si="138"/>
        <v>0</v>
      </c>
      <c r="Q1730" s="43">
        <f t="shared" si="141"/>
        <v>20000</v>
      </c>
      <c r="R1730" s="43">
        <f t="shared" si="141"/>
        <v>0</v>
      </c>
      <c r="S1730" s="43">
        <f t="shared" si="141"/>
        <v>20000</v>
      </c>
    </row>
    <row r="1731" spans="2:19" x14ac:dyDescent="0.2">
      <c r="B1731" s="73">
        <f t="shared" si="136"/>
        <v>44</v>
      </c>
      <c r="C1731" s="13"/>
      <c r="D1731" s="13"/>
      <c r="E1731" s="13"/>
      <c r="F1731" s="50" t="s">
        <v>206</v>
      </c>
      <c r="G1731" s="13">
        <v>640</v>
      </c>
      <c r="H1731" s="13" t="s">
        <v>136</v>
      </c>
      <c r="I1731" s="47">
        <v>20000</v>
      </c>
      <c r="J1731" s="47">
        <f>J1732</f>
        <v>0</v>
      </c>
      <c r="K1731" s="47">
        <f t="shared" si="137"/>
        <v>20000</v>
      </c>
      <c r="M1731" s="47">
        <f>M1732</f>
        <v>0</v>
      </c>
      <c r="N1731" s="47">
        <f>N1732</f>
        <v>0</v>
      </c>
      <c r="O1731" s="47">
        <f t="shared" si="138"/>
        <v>0</v>
      </c>
      <c r="Q1731" s="47">
        <f t="shared" si="141"/>
        <v>20000</v>
      </c>
      <c r="R1731" s="47">
        <f t="shared" si="141"/>
        <v>0</v>
      </c>
      <c r="S1731" s="47">
        <f t="shared" si="141"/>
        <v>20000</v>
      </c>
    </row>
    <row r="1732" spans="2:19" x14ac:dyDescent="0.2">
      <c r="B1732" s="73">
        <f t="shared" si="136"/>
        <v>45</v>
      </c>
      <c r="C1732" s="13"/>
      <c r="D1732" s="55"/>
      <c r="E1732" s="13"/>
      <c r="F1732" s="50"/>
      <c r="G1732" s="13"/>
      <c r="H1732" s="57" t="s">
        <v>357</v>
      </c>
      <c r="I1732" s="56">
        <v>20000</v>
      </c>
      <c r="J1732" s="56"/>
      <c r="K1732" s="56">
        <f t="shared" si="137"/>
        <v>20000</v>
      </c>
      <c r="M1732" s="47"/>
      <c r="N1732" s="47"/>
      <c r="O1732" s="47">
        <f t="shared" si="138"/>
        <v>0</v>
      </c>
      <c r="Q1732" s="47"/>
      <c r="R1732" s="47"/>
      <c r="S1732" s="47"/>
    </row>
    <row r="1733" spans="2:19" ht="15" x14ac:dyDescent="0.2">
      <c r="B1733" s="73">
        <f t="shared" si="136"/>
        <v>46</v>
      </c>
      <c r="C1733" s="9">
        <v>5</v>
      </c>
      <c r="D1733" s="200" t="s">
        <v>259</v>
      </c>
      <c r="E1733" s="193"/>
      <c r="F1733" s="193"/>
      <c r="G1733" s="193"/>
      <c r="H1733" s="194"/>
      <c r="I1733" s="43">
        <f>I1734</f>
        <v>9650</v>
      </c>
      <c r="J1733" s="43">
        <f>J1734</f>
        <v>-1000</v>
      </c>
      <c r="K1733" s="43">
        <f t="shared" si="137"/>
        <v>8650</v>
      </c>
      <c r="M1733" s="43">
        <f>M1734</f>
        <v>0</v>
      </c>
      <c r="N1733" s="43">
        <f>N1734</f>
        <v>16000</v>
      </c>
      <c r="O1733" s="43">
        <f t="shared" si="138"/>
        <v>16000</v>
      </c>
      <c r="Q1733" s="43">
        <f t="shared" ref="Q1733:S1755" si="142">I1733+M1733</f>
        <v>9650</v>
      </c>
      <c r="R1733" s="43">
        <f t="shared" si="142"/>
        <v>15000</v>
      </c>
      <c r="S1733" s="43">
        <f t="shared" si="142"/>
        <v>24650</v>
      </c>
    </row>
    <row r="1734" spans="2:19" ht="15" x14ac:dyDescent="0.25">
      <c r="B1734" s="73">
        <f t="shared" si="136"/>
        <v>47</v>
      </c>
      <c r="C1734" s="16"/>
      <c r="D1734" s="16"/>
      <c r="E1734" s="16">
        <v>2</v>
      </c>
      <c r="F1734" s="48"/>
      <c r="G1734" s="16"/>
      <c r="H1734" s="16" t="s">
        <v>258</v>
      </c>
      <c r="I1734" s="45">
        <f>I1735+I1736+I1737</f>
        <v>9650</v>
      </c>
      <c r="J1734" s="45">
        <f>J1735+J1736+J1737</f>
        <v>-1000</v>
      </c>
      <c r="K1734" s="45">
        <f t="shared" si="137"/>
        <v>8650</v>
      </c>
      <c r="M1734" s="45">
        <f>M1735+M1736+M1737+M1741</f>
        <v>0</v>
      </c>
      <c r="N1734" s="45">
        <f>N1735+N1736+N1737+N1741</f>
        <v>16000</v>
      </c>
      <c r="O1734" s="45">
        <f>M1734+N1734</f>
        <v>16000</v>
      </c>
      <c r="Q1734" s="45">
        <f t="shared" si="142"/>
        <v>9650</v>
      </c>
      <c r="R1734" s="45">
        <f t="shared" si="142"/>
        <v>15000</v>
      </c>
      <c r="S1734" s="45">
        <f t="shared" si="142"/>
        <v>24650</v>
      </c>
    </row>
    <row r="1735" spans="2:19" x14ac:dyDescent="0.2">
      <c r="B1735" s="73">
        <f t="shared" si="136"/>
        <v>48</v>
      </c>
      <c r="C1735" s="13"/>
      <c r="D1735" s="13"/>
      <c r="E1735" s="13"/>
      <c r="F1735" s="50" t="s">
        <v>206</v>
      </c>
      <c r="G1735" s="13">
        <v>610</v>
      </c>
      <c r="H1735" s="13" t="s">
        <v>137</v>
      </c>
      <c r="I1735" s="47">
        <v>1100</v>
      </c>
      <c r="J1735" s="47"/>
      <c r="K1735" s="47">
        <f t="shared" si="137"/>
        <v>1100</v>
      </c>
      <c r="M1735" s="47"/>
      <c r="N1735" s="47"/>
      <c r="O1735" s="47">
        <f t="shared" si="138"/>
        <v>0</v>
      </c>
      <c r="Q1735" s="47">
        <f t="shared" si="142"/>
        <v>1100</v>
      </c>
      <c r="R1735" s="47">
        <f t="shared" si="142"/>
        <v>0</v>
      </c>
      <c r="S1735" s="47">
        <f t="shared" si="142"/>
        <v>1100</v>
      </c>
    </row>
    <row r="1736" spans="2:19" x14ac:dyDescent="0.2">
      <c r="B1736" s="73">
        <f t="shared" si="136"/>
        <v>49</v>
      </c>
      <c r="C1736" s="13"/>
      <c r="D1736" s="13"/>
      <c r="E1736" s="13"/>
      <c r="F1736" s="50" t="s">
        <v>206</v>
      </c>
      <c r="G1736" s="13">
        <v>620</v>
      </c>
      <c r="H1736" s="13" t="s">
        <v>132</v>
      </c>
      <c r="I1736" s="47">
        <v>400</v>
      </c>
      <c r="J1736" s="47"/>
      <c r="K1736" s="47">
        <f t="shared" si="137"/>
        <v>400</v>
      </c>
      <c r="M1736" s="47"/>
      <c r="N1736" s="47"/>
      <c r="O1736" s="47">
        <f t="shared" si="138"/>
        <v>0</v>
      </c>
      <c r="Q1736" s="47">
        <f t="shared" si="142"/>
        <v>400</v>
      </c>
      <c r="R1736" s="47">
        <f t="shared" si="142"/>
        <v>0</v>
      </c>
      <c r="S1736" s="47">
        <f t="shared" si="142"/>
        <v>400</v>
      </c>
    </row>
    <row r="1737" spans="2:19" x14ac:dyDescent="0.2">
      <c r="B1737" s="73">
        <f t="shared" si="136"/>
        <v>50</v>
      </c>
      <c r="C1737" s="13"/>
      <c r="D1737" s="13"/>
      <c r="E1737" s="13"/>
      <c r="F1737" s="50" t="s">
        <v>206</v>
      </c>
      <c r="G1737" s="13">
        <v>630</v>
      </c>
      <c r="H1737" s="13" t="s">
        <v>129</v>
      </c>
      <c r="I1737" s="47">
        <f>I1740+I1739+I1738</f>
        <v>8150</v>
      </c>
      <c r="J1737" s="47">
        <f>J1740+J1739+J1738</f>
        <v>-1000</v>
      </c>
      <c r="K1737" s="47">
        <f t="shared" si="137"/>
        <v>7150</v>
      </c>
      <c r="M1737" s="47">
        <f>M1740+M1739+M1738</f>
        <v>0</v>
      </c>
      <c r="N1737" s="47">
        <f>N1740+N1739+N1738</f>
        <v>0</v>
      </c>
      <c r="O1737" s="47">
        <f t="shared" si="138"/>
        <v>0</v>
      </c>
      <c r="Q1737" s="47">
        <f t="shared" si="142"/>
        <v>8150</v>
      </c>
      <c r="R1737" s="47">
        <f t="shared" si="142"/>
        <v>-1000</v>
      </c>
      <c r="S1737" s="47">
        <f t="shared" si="142"/>
        <v>7150</v>
      </c>
    </row>
    <row r="1738" spans="2:19" x14ac:dyDescent="0.2">
      <c r="B1738" s="73">
        <f t="shared" si="136"/>
        <v>51</v>
      </c>
      <c r="C1738" s="4"/>
      <c r="D1738" s="4"/>
      <c r="E1738" s="4"/>
      <c r="F1738" s="51" t="s">
        <v>206</v>
      </c>
      <c r="G1738" s="4">
        <v>632</v>
      </c>
      <c r="H1738" s="4" t="s">
        <v>140</v>
      </c>
      <c r="I1738" s="24">
        <v>5000</v>
      </c>
      <c r="J1738" s="24"/>
      <c r="K1738" s="24">
        <f t="shared" si="137"/>
        <v>5000</v>
      </c>
      <c r="M1738" s="24"/>
      <c r="N1738" s="24"/>
      <c r="O1738" s="24">
        <f t="shared" si="138"/>
        <v>0</v>
      </c>
      <c r="Q1738" s="24">
        <f t="shared" si="142"/>
        <v>5000</v>
      </c>
      <c r="R1738" s="24">
        <f t="shared" si="142"/>
        <v>0</v>
      </c>
      <c r="S1738" s="24">
        <f t="shared" si="142"/>
        <v>5000</v>
      </c>
    </row>
    <row r="1739" spans="2:19" x14ac:dyDescent="0.2">
      <c r="B1739" s="73">
        <f t="shared" si="136"/>
        <v>52</v>
      </c>
      <c r="C1739" s="4"/>
      <c r="D1739" s="4"/>
      <c r="E1739" s="4"/>
      <c r="F1739" s="51" t="s">
        <v>206</v>
      </c>
      <c r="G1739" s="4">
        <v>633</v>
      </c>
      <c r="H1739" s="4" t="s">
        <v>133</v>
      </c>
      <c r="I1739" s="24">
        <v>1250</v>
      </c>
      <c r="J1739" s="24">
        <v>-1000</v>
      </c>
      <c r="K1739" s="24">
        <f t="shared" si="137"/>
        <v>250</v>
      </c>
      <c r="M1739" s="24"/>
      <c r="N1739" s="24"/>
      <c r="O1739" s="24">
        <f t="shared" si="138"/>
        <v>0</v>
      </c>
      <c r="Q1739" s="24">
        <f t="shared" si="142"/>
        <v>1250</v>
      </c>
      <c r="R1739" s="24">
        <f t="shared" si="142"/>
        <v>-1000</v>
      </c>
      <c r="S1739" s="24">
        <f t="shared" si="142"/>
        <v>250</v>
      </c>
    </row>
    <row r="1740" spans="2:19" x14ac:dyDescent="0.2">
      <c r="B1740" s="73">
        <f t="shared" si="136"/>
        <v>53</v>
      </c>
      <c r="C1740" s="4"/>
      <c r="D1740" s="4"/>
      <c r="E1740" s="4"/>
      <c r="F1740" s="51" t="s">
        <v>206</v>
      </c>
      <c r="G1740" s="4">
        <v>637</v>
      </c>
      <c r="H1740" s="4" t="s">
        <v>130</v>
      </c>
      <c r="I1740" s="24">
        <v>1900</v>
      </c>
      <c r="J1740" s="24"/>
      <c r="K1740" s="24">
        <f t="shared" si="137"/>
        <v>1900</v>
      </c>
      <c r="M1740" s="24"/>
      <c r="N1740" s="24"/>
      <c r="O1740" s="24">
        <f t="shared" si="138"/>
        <v>0</v>
      </c>
      <c r="Q1740" s="24">
        <f t="shared" si="142"/>
        <v>1900</v>
      </c>
      <c r="R1740" s="24">
        <f t="shared" si="142"/>
        <v>0</v>
      </c>
      <c r="S1740" s="24">
        <f t="shared" si="142"/>
        <v>1900</v>
      </c>
    </row>
    <row r="1741" spans="2:19" x14ac:dyDescent="0.2">
      <c r="B1741" s="73">
        <f t="shared" si="136"/>
        <v>54</v>
      </c>
      <c r="C1741" s="4"/>
      <c r="D1741" s="4"/>
      <c r="E1741" s="4"/>
      <c r="F1741" s="50" t="s">
        <v>206</v>
      </c>
      <c r="G1741" s="13">
        <v>710</v>
      </c>
      <c r="H1741" s="13" t="s">
        <v>185</v>
      </c>
      <c r="I1741" s="47">
        <v>0</v>
      </c>
      <c r="J1741" s="47">
        <v>0</v>
      </c>
      <c r="K1741" s="47">
        <v>0</v>
      </c>
      <c r="L1741" s="115">
        <v>0</v>
      </c>
      <c r="M1741" s="47">
        <f>M1742</f>
        <v>0</v>
      </c>
      <c r="N1741" s="47">
        <f>N1742</f>
        <v>16000</v>
      </c>
      <c r="O1741" s="47">
        <f t="shared" ref="O1741" si="143">M1741+N1741</f>
        <v>16000</v>
      </c>
      <c r="Q1741" s="47">
        <f t="shared" si="142"/>
        <v>0</v>
      </c>
      <c r="R1741" s="47">
        <f t="shared" si="142"/>
        <v>16000</v>
      </c>
      <c r="S1741" s="47">
        <f t="shared" si="142"/>
        <v>16000</v>
      </c>
    </row>
    <row r="1742" spans="2:19" x14ac:dyDescent="0.2">
      <c r="B1742" s="73">
        <f t="shared" si="136"/>
        <v>55</v>
      </c>
      <c r="C1742" s="4"/>
      <c r="D1742" s="4"/>
      <c r="E1742" s="4"/>
      <c r="F1742" s="83" t="s">
        <v>206</v>
      </c>
      <c r="G1742" s="84">
        <v>713</v>
      </c>
      <c r="H1742" s="86" t="s">
        <v>4</v>
      </c>
      <c r="I1742" s="85"/>
      <c r="J1742" s="85"/>
      <c r="K1742" s="85">
        <f t="shared" ref="K1742" si="144">I1742+J1742</f>
        <v>0</v>
      </c>
      <c r="M1742" s="85">
        <f>SUM(M1743:M1743)</f>
        <v>0</v>
      </c>
      <c r="N1742" s="85">
        <f>SUM(N1743:N1743)</f>
        <v>16000</v>
      </c>
      <c r="O1742" s="85">
        <f t="shared" ref="O1742:O1743" si="145">M1742+N1742</f>
        <v>16000</v>
      </c>
      <c r="Q1742" s="85">
        <f t="shared" si="142"/>
        <v>0</v>
      </c>
      <c r="R1742" s="85">
        <f t="shared" si="142"/>
        <v>16000</v>
      </c>
      <c r="S1742" s="85">
        <f t="shared" si="142"/>
        <v>16000</v>
      </c>
    </row>
    <row r="1743" spans="2:19" x14ac:dyDescent="0.2">
      <c r="B1743" s="73">
        <f t="shared" si="136"/>
        <v>56</v>
      </c>
      <c r="C1743" s="4"/>
      <c r="D1743" s="4"/>
      <c r="E1743" s="4"/>
      <c r="F1743" s="51"/>
      <c r="G1743" s="4"/>
      <c r="H1743" s="4" t="s">
        <v>539</v>
      </c>
      <c r="I1743" s="24"/>
      <c r="J1743" s="24"/>
      <c r="K1743" s="24"/>
      <c r="M1743" s="24"/>
      <c r="N1743" s="24">
        <v>16000</v>
      </c>
      <c r="O1743" s="24">
        <f t="shared" si="145"/>
        <v>16000</v>
      </c>
      <c r="Q1743" s="24">
        <f t="shared" ref="Q1743" si="146">I1743+M1743</f>
        <v>0</v>
      </c>
      <c r="R1743" s="24">
        <f t="shared" ref="R1743" si="147">J1743+N1743</f>
        <v>16000</v>
      </c>
      <c r="S1743" s="24">
        <f t="shared" ref="S1743" si="148">K1743+O1743</f>
        <v>16000</v>
      </c>
    </row>
    <row r="1744" spans="2:19" ht="15" x14ac:dyDescent="0.2">
      <c r="B1744" s="73">
        <f t="shared" si="136"/>
        <v>57</v>
      </c>
      <c r="C1744" s="9">
        <v>6</v>
      </c>
      <c r="D1744" s="200" t="s">
        <v>244</v>
      </c>
      <c r="E1744" s="193"/>
      <c r="F1744" s="193"/>
      <c r="G1744" s="193"/>
      <c r="H1744" s="194"/>
      <c r="I1744" s="43">
        <f>I1745</f>
        <v>188070</v>
      </c>
      <c r="J1744" s="43">
        <f>J1745</f>
        <v>0</v>
      </c>
      <c r="K1744" s="43">
        <f t="shared" si="137"/>
        <v>188070</v>
      </c>
      <c r="M1744" s="43">
        <f>M1745</f>
        <v>0</v>
      </c>
      <c r="N1744" s="43">
        <f>N1745</f>
        <v>0</v>
      </c>
      <c r="O1744" s="43">
        <f t="shared" si="138"/>
        <v>0</v>
      </c>
      <c r="Q1744" s="43">
        <f t="shared" si="142"/>
        <v>188070</v>
      </c>
      <c r="R1744" s="43">
        <f t="shared" si="142"/>
        <v>0</v>
      </c>
      <c r="S1744" s="43">
        <f t="shared" si="142"/>
        <v>188070</v>
      </c>
    </row>
    <row r="1745" spans="2:19" ht="15" x14ac:dyDescent="0.25">
      <c r="B1745" s="73">
        <f t="shared" si="136"/>
        <v>58</v>
      </c>
      <c r="C1745" s="16"/>
      <c r="D1745" s="16"/>
      <c r="E1745" s="16">
        <v>2</v>
      </c>
      <c r="F1745" s="48"/>
      <c r="G1745" s="16"/>
      <c r="H1745" s="16" t="s">
        <v>258</v>
      </c>
      <c r="I1745" s="45">
        <f>I1746+I1747+I1748+I1755</f>
        <v>188070</v>
      </c>
      <c r="J1745" s="45">
        <f>J1746+J1747+J1748+J1755</f>
        <v>0</v>
      </c>
      <c r="K1745" s="45">
        <f t="shared" si="137"/>
        <v>188070</v>
      </c>
      <c r="M1745" s="45">
        <v>0</v>
      </c>
      <c r="N1745" s="45"/>
      <c r="O1745" s="45">
        <f t="shared" si="138"/>
        <v>0</v>
      </c>
      <c r="Q1745" s="45">
        <f t="shared" si="142"/>
        <v>188070</v>
      </c>
      <c r="R1745" s="45">
        <f t="shared" si="142"/>
        <v>0</v>
      </c>
      <c r="S1745" s="45">
        <f t="shared" si="142"/>
        <v>188070</v>
      </c>
    </row>
    <row r="1746" spans="2:19" x14ac:dyDescent="0.2">
      <c r="B1746" s="73">
        <f t="shared" si="136"/>
        <v>59</v>
      </c>
      <c r="C1746" s="13"/>
      <c r="D1746" s="13"/>
      <c r="E1746" s="13"/>
      <c r="F1746" s="50" t="s">
        <v>206</v>
      </c>
      <c r="G1746" s="13">
        <v>610</v>
      </c>
      <c r="H1746" s="13" t="s">
        <v>137</v>
      </c>
      <c r="I1746" s="47">
        <v>85900</v>
      </c>
      <c r="J1746" s="47"/>
      <c r="K1746" s="47">
        <f t="shared" si="137"/>
        <v>85900</v>
      </c>
      <c r="M1746" s="47"/>
      <c r="N1746" s="47"/>
      <c r="O1746" s="47">
        <f t="shared" si="138"/>
        <v>0</v>
      </c>
      <c r="Q1746" s="47">
        <f t="shared" si="142"/>
        <v>85900</v>
      </c>
      <c r="R1746" s="47">
        <f t="shared" si="142"/>
        <v>0</v>
      </c>
      <c r="S1746" s="47">
        <f t="shared" si="142"/>
        <v>85900</v>
      </c>
    </row>
    <row r="1747" spans="2:19" x14ac:dyDescent="0.2">
      <c r="B1747" s="73">
        <f t="shared" si="136"/>
        <v>60</v>
      </c>
      <c r="C1747" s="13"/>
      <c r="D1747" s="13"/>
      <c r="E1747" s="13"/>
      <c r="F1747" s="50" t="s">
        <v>206</v>
      </c>
      <c r="G1747" s="13">
        <v>620</v>
      </c>
      <c r="H1747" s="13" t="s">
        <v>132</v>
      </c>
      <c r="I1747" s="47">
        <v>37430</v>
      </c>
      <c r="J1747" s="47"/>
      <c r="K1747" s="47">
        <f t="shared" si="137"/>
        <v>37430</v>
      </c>
      <c r="M1747" s="47"/>
      <c r="N1747" s="47"/>
      <c r="O1747" s="47">
        <f t="shared" si="138"/>
        <v>0</v>
      </c>
      <c r="Q1747" s="47">
        <f t="shared" si="142"/>
        <v>37430</v>
      </c>
      <c r="R1747" s="47">
        <f t="shared" si="142"/>
        <v>0</v>
      </c>
      <c r="S1747" s="47">
        <f t="shared" si="142"/>
        <v>37430</v>
      </c>
    </row>
    <row r="1748" spans="2:19" x14ac:dyDescent="0.2">
      <c r="B1748" s="73">
        <f t="shared" si="136"/>
        <v>61</v>
      </c>
      <c r="C1748" s="13"/>
      <c r="D1748" s="13"/>
      <c r="E1748" s="13"/>
      <c r="F1748" s="50" t="s">
        <v>206</v>
      </c>
      <c r="G1748" s="13">
        <v>630</v>
      </c>
      <c r="H1748" s="13" t="s">
        <v>129</v>
      </c>
      <c r="I1748" s="47">
        <f>I1754+I1753+I1752+I1751+I1750+I1749</f>
        <v>62590</v>
      </c>
      <c r="J1748" s="47">
        <f>J1754+J1753+J1752+J1751+J1750+J1749</f>
        <v>0</v>
      </c>
      <c r="K1748" s="47">
        <f t="shared" si="137"/>
        <v>62590</v>
      </c>
      <c r="M1748" s="47">
        <f>M1754+M1753+M1752+M1751+M1750+M1749</f>
        <v>0</v>
      </c>
      <c r="N1748" s="47">
        <f>N1754+N1753+N1752+N1751+N1750+N1749</f>
        <v>0</v>
      </c>
      <c r="O1748" s="47">
        <f t="shared" si="138"/>
        <v>0</v>
      </c>
      <c r="Q1748" s="47">
        <f t="shared" si="142"/>
        <v>62590</v>
      </c>
      <c r="R1748" s="47">
        <f t="shared" si="142"/>
        <v>0</v>
      </c>
      <c r="S1748" s="47">
        <f t="shared" si="142"/>
        <v>62590</v>
      </c>
    </row>
    <row r="1749" spans="2:19" x14ac:dyDescent="0.2">
      <c r="B1749" s="73">
        <f t="shared" si="136"/>
        <v>62</v>
      </c>
      <c r="C1749" s="4"/>
      <c r="D1749" s="4"/>
      <c r="E1749" s="4"/>
      <c r="F1749" s="51" t="s">
        <v>206</v>
      </c>
      <c r="G1749" s="4">
        <v>631</v>
      </c>
      <c r="H1749" s="4" t="s">
        <v>135</v>
      </c>
      <c r="I1749" s="24">
        <v>100</v>
      </c>
      <c r="J1749" s="24"/>
      <c r="K1749" s="24">
        <f t="shared" si="137"/>
        <v>100</v>
      </c>
      <c r="M1749" s="24"/>
      <c r="N1749" s="24"/>
      <c r="O1749" s="24">
        <f t="shared" si="138"/>
        <v>0</v>
      </c>
      <c r="Q1749" s="24">
        <f t="shared" si="142"/>
        <v>100</v>
      </c>
      <c r="R1749" s="24">
        <f t="shared" si="142"/>
        <v>0</v>
      </c>
      <c r="S1749" s="24">
        <f t="shared" si="142"/>
        <v>100</v>
      </c>
    </row>
    <row r="1750" spans="2:19" x14ac:dyDescent="0.2">
      <c r="B1750" s="73">
        <f t="shared" si="136"/>
        <v>63</v>
      </c>
      <c r="C1750" s="4"/>
      <c r="D1750" s="4"/>
      <c r="E1750" s="4"/>
      <c r="F1750" s="51" t="s">
        <v>206</v>
      </c>
      <c r="G1750" s="4">
        <v>632</v>
      </c>
      <c r="H1750" s="4" t="s">
        <v>140</v>
      </c>
      <c r="I1750" s="24">
        <v>3200</v>
      </c>
      <c r="J1750" s="24"/>
      <c r="K1750" s="24">
        <f t="shared" si="137"/>
        <v>3200</v>
      </c>
      <c r="M1750" s="24"/>
      <c r="N1750" s="24"/>
      <c r="O1750" s="24">
        <f t="shared" si="138"/>
        <v>0</v>
      </c>
      <c r="Q1750" s="24">
        <f t="shared" si="142"/>
        <v>3200</v>
      </c>
      <c r="R1750" s="24">
        <f t="shared" si="142"/>
        <v>0</v>
      </c>
      <c r="S1750" s="24">
        <f t="shared" si="142"/>
        <v>3200</v>
      </c>
    </row>
    <row r="1751" spans="2:19" x14ac:dyDescent="0.2">
      <c r="B1751" s="73">
        <f t="shared" si="136"/>
        <v>64</v>
      </c>
      <c r="C1751" s="4"/>
      <c r="D1751" s="4"/>
      <c r="E1751" s="4"/>
      <c r="F1751" s="51" t="s">
        <v>206</v>
      </c>
      <c r="G1751" s="4">
        <v>633</v>
      </c>
      <c r="H1751" s="4" t="s">
        <v>133</v>
      </c>
      <c r="I1751" s="24">
        <v>3450</v>
      </c>
      <c r="J1751" s="24"/>
      <c r="K1751" s="24">
        <f t="shared" si="137"/>
        <v>3450</v>
      </c>
      <c r="M1751" s="24"/>
      <c r="N1751" s="24"/>
      <c r="O1751" s="24">
        <f t="shared" si="138"/>
        <v>0</v>
      </c>
      <c r="Q1751" s="24">
        <f t="shared" si="142"/>
        <v>3450</v>
      </c>
      <c r="R1751" s="24">
        <f t="shared" si="142"/>
        <v>0</v>
      </c>
      <c r="S1751" s="24">
        <f t="shared" si="142"/>
        <v>3450</v>
      </c>
    </row>
    <row r="1752" spans="2:19" x14ac:dyDescent="0.2">
      <c r="B1752" s="73">
        <f t="shared" si="136"/>
        <v>65</v>
      </c>
      <c r="C1752" s="4"/>
      <c r="D1752" s="4"/>
      <c r="E1752" s="4"/>
      <c r="F1752" s="51" t="s">
        <v>206</v>
      </c>
      <c r="G1752" s="4">
        <v>634</v>
      </c>
      <c r="H1752" s="4" t="s">
        <v>138</v>
      </c>
      <c r="I1752" s="24">
        <v>11500</v>
      </c>
      <c r="J1752" s="24"/>
      <c r="K1752" s="24">
        <f t="shared" si="137"/>
        <v>11500</v>
      </c>
      <c r="M1752" s="24"/>
      <c r="N1752" s="24"/>
      <c r="O1752" s="24">
        <f t="shared" si="138"/>
        <v>0</v>
      </c>
      <c r="Q1752" s="24">
        <f t="shared" si="142"/>
        <v>11500</v>
      </c>
      <c r="R1752" s="24">
        <f t="shared" si="142"/>
        <v>0</v>
      </c>
      <c r="S1752" s="24">
        <f t="shared" si="142"/>
        <v>11500</v>
      </c>
    </row>
    <row r="1753" spans="2:19" x14ac:dyDescent="0.2">
      <c r="B1753" s="73">
        <f t="shared" si="136"/>
        <v>66</v>
      </c>
      <c r="C1753" s="4"/>
      <c r="D1753" s="4"/>
      <c r="E1753" s="4"/>
      <c r="F1753" s="51" t="s">
        <v>206</v>
      </c>
      <c r="G1753" s="4">
        <v>635</v>
      </c>
      <c r="H1753" s="4" t="s">
        <v>139</v>
      </c>
      <c r="I1753" s="24">
        <v>4100</v>
      </c>
      <c r="J1753" s="24"/>
      <c r="K1753" s="24">
        <f t="shared" si="137"/>
        <v>4100</v>
      </c>
      <c r="M1753" s="24"/>
      <c r="N1753" s="24"/>
      <c r="O1753" s="24">
        <f t="shared" si="138"/>
        <v>0</v>
      </c>
      <c r="Q1753" s="24">
        <f t="shared" si="142"/>
        <v>4100</v>
      </c>
      <c r="R1753" s="24">
        <f t="shared" si="142"/>
        <v>0</v>
      </c>
      <c r="S1753" s="24">
        <f t="shared" si="142"/>
        <v>4100</v>
      </c>
    </row>
    <row r="1754" spans="2:19" x14ac:dyDescent="0.2">
      <c r="B1754" s="73">
        <f t="shared" si="136"/>
        <v>67</v>
      </c>
      <c r="C1754" s="4"/>
      <c r="D1754" s="4"/>
      <c r="E1754" s="4"/>
      <c r="F1754" s="51" t="s">
        <v>206</v>
      </c>
      <c r="G1754" s="4">
        <v>637</v>
      </c>
      <c r="H1754" s="4" t="s">
        <v>130</v>
      </c>
      <c r="I1754" s="24">
        <f>53240-13000</f>
        <v>40240</v>
      </c>
      <c r="J1754" s="24"/>
      <c r="K1754" s="24">
        <f t="shared" si="137"/>
        <v>40240</v>
      </c>
      <c r="M1754" s="24"/>
      <c r="N1754" s="24"/>
      <c r="O1754" s="24">
        <f t="shared" si="138"/>
        <v>0</v>
      </c>
      <c r="Q1754" s="24">
        <f t="shared" si="142"/>
        <v>40240</v>
      </c>
      <c r="R1754" s="24">
        <f t="shared" si="142"/>
        <v>0</v>
      </c>
      <c r="S1754" s="24">
        <f t="shared" si="142"/>
        <v>40240</v>
      </c>
    </row>
    <row r="1755" spans="2:19" x14ac:dyDescent="0.2">
      <c r="B1755" s="73">
        <f t="shared" ref="B1755" si="149">B1754+1</f>
        <v>68</v>
      </c>
      <c r="C1755" s="13"/>
      <c r="D1755" s="13"/>
      <c r="E1755" s="13"/>
      <c r="F1755" s="50" t="s">
        <v>206</v>
      </c>
      <c r="G1755" s="13">
        <v>640</v>
      </c>
      <c r="H1755" s="13" t="s">
        <v>136</v>
      </c>
      <c r="I1755" s="47">
        <v>2150</v>
      </c>
      <c r="J1755" s="47"/>
      <c r="K1755" s="47">
        <f t="shared" si="137"/>
        <v>2150</v>
      </c>
      <c r="M1755" s="47"/>
      <c r="N1755" s="47"/>
      <c r="O1755" s="47">
        <f t="shared" ref="O1755" si="150">M1755+N1755</f>
        <v>0</v>
      </c>
      <c r="Q1755" s="47">
        <f t="shared" si="142"/>
        <v>2150</v>
      </c>
      <c r="R1755" s="47">
        <f t="shared" si="142"/>
        <v>0</v>
      </c>
      <c r="S1755" s="47">
        <f t="shared" si="142"/>
        <v>2150</v>
      </c>
    </row>
    <row r="1824" spans="2:19" ht="27" x14ac:dyDescent="0.35">
      <c r="B1824" s="201" t="s">
        <v>315</v>
      </c>
      <c r="C1824" s="202"/>
      <c r="D1824" s="202"/>
      <c r="E1824" s="202"/>
      <c r="F1824" s="202"/>
      <c r="G1824" s="202"/>
      <c r="H1824" s="202"/>
      <c r="I1824" s="202"/>
      <c r="J1824" s="202"/>
      <c r="K1824" s="202"/>
      <c r="L1824" s="202"/>
      <c r="M1824" s="202"/>
      <c r="N1824" s="202"/>
      <c r="O1824" s="202"/>
      <c r="P1824" s="202"/>
      <c r="Q1824" s="202"/>
      <c r="R1824" s="113"/>
      <c r="S1824" s="113"/>
    </row>
    <row r="1825" spans="2:19" ht="12.75" customHeight="1" x14ac:dyDescent="0.2">
      <c r="B1825" s="203" t="s">
        <v>286</v>
      </c>
      <c r="C1825" s="204"/>
      <c r="D1825" s="204"/>
      <c r="E1825" s="204"/>
      <c r="F1825" s="204"/>
      <c r="G1825" s="204"/>
      <c r="H1825" s="204"/>
      <c r="I1825" s="204"/>
      <c r="J1825" s="204"/>
      <c r="K1825" s="204"/>
      <c r="L1825" s="204"/>
      <c r="M1825" s="204"/>
      <c r="N1825" s="114"/>
      <c r="O1825" s="114"/>
      <c r="Q1825" s="189" t="s">
        <v>536</v>
      </c>
      <c r="R1825" s="189" t="s">
        <v>525</v>
      </c>
      <c r="S1825" s="189" t="s">
        <v>527</v>
      </c>
    </row>
    <row r="1826" spans="2:19" ht="12.75" customHeight="1" x14ac:dyDescent="0.2">
      <c r="B1826" s="205" t="s">
        <v>113</v>
      </c>
      <c r="C1826" s="207" t="s">
        <v>121</v>
      </c>
      <c r="D1826" s="207" t="s">
        <v>122</v>
      </c>
      <c r="E1826" s="209" t="s">
        <v>126</v>
      </c>
      <c r="F1826" s="207" t="s">
        <v>123</v>
      </c>
      <c r="G1826" s="207" t="s">
        <v>124</v>
      </c>
      <c r="H1826" s="195" t="s">
        <v>125</v>
      </c>
      <c r="I1826" s="189" t="s">
        <v>532</v>
      </c>
      <c r="J1826" s="189" t="s">
        <v>525</v>
      </c>
      <c r="K1826" s="189" t="s">
        <v>533</v>
      </c>
      <c r="M1826" s="189" t="s">
        <v>534</v>
      </c>
      <c r="N1826" s="189" t="s">
        <v>525</v>
      </c>
      <c r="O1826" s="189" t="s">
        <v>535</v>
      </c>
      <c r="Q1826" s="190"/>
      <c r="R1826" s="190"/>
      <c r="S1826" s="190"/>
    </row>
    <row r="1827" spans="2:19" x14ac:dyDescent="0.2">
      <c r="B1827" s="205"/>
      <c r="C1827" s="207"/>
      <c r="D1827" s="207"/>
      <c r="E1827" s="210"/>
      <c r="F1827" s="207"/>
      <c r="G1827" s="207"/>
      <c r="H1827" s="195"/>
      <c r="I1827" s="190"/>
      <c r="J1827" s="190"/>
      <c r="K1827" s="190"/>
      <c r="M1827" s="190"/>
      <c r="N1827" s="190"/>
      <c r="O1827" s="190"/>
      <c r="Q1827" s="190"/>
      <c r="R1827" s="190"/>
      <c r="S1827" s="190"/>
    </row>
    <row r="1828" spans="2:19" x14ac:dyDescent="0.2">
      <c r="B1828" s="205"/>
      <c r="C1828" s="207"/>
      <c r="D1828" s="207"/>
      <c r="E1828" s="210"/>
      <c r="F1828" s="207"/>
      <c r="G1828" s="207"/>
      <c r="H1828" s="195"/>
      <c r="I1828" s="190"/>
      <c r="J1828" s="190"/>
      <c r="K1828" s="190"/>
      <c r="M1828" s="190"/>
      <c r="N1828" s="190"/>
      <c r="O1828" s="190"/>
      <c r="Q1828" s="190"/>
      <c r="R1828" s="190"/>
      <c r="S1828" s="190"/>
    </row>
    <row r="1829" spans="2:19" ht="13.5" thickBot="1" x14ac:dyDescent="0.25">
      <c r="B1829" s="206"/>
      <c r="C1829" s="208"/>
      <c r="D1829" s="208"/>
      <c r="E1829" s="211"/>
      <c r="F1829" s="208"/>
      <c r="G1829" s="208"/>
      <c r="H1829" s="196"/>
      <c r="I1829" s="191"/>
      <c r="J1829" s="191"/>
      <c r="K1829" s="191"/>
      <c r="M1829" s="191"/>
      <c r="N1829" s="191"/>
      <c r="O1829" s="191"/>
      <c r="Q1829" s="191"/>
      <c r="R1829" s="191"/>
      <c r="S1829" s="191"/>
    </row>
    <row r="1830" spans="2:19" ht="16.5" thickTop="1" x14ac:dyDescent="0.2">
      <c r="B1830" s="73">
        <f t="shared" ref="B1830:B1893" si="151">B1829+1</f>
        <v>1</v>
      </c>
      <c r="C1830" s="197" t="s">
        <v>315</v>
      </c>
      <c r="D1830" s="198"/>
      <c r="E1830" s="198"/>
      <c r="F1830" s="198"/>
      <c r="G1830" s="198"/>
      <c r="H1830" s="199"/>
      <c r="I1830" s="42">
        <f>I1947+I1938+I1933+I1930+I1920+I1900+I1866+I1857+I1843+I1841+I1831</f>
        <v>2266300</v>
      </c>
      <c r="J1830" s="42">
        <f>J1947+J1938+J1933+J1930+J1920+J1900+J1866+J1857+J1843+J1841+J1831</f>
        <v>0</v>
      </c>
      <c r="K1830" s="42">
        <f t="shared" ref="K1830:K1893" si="152">I1830+J1830</f>
        <v>2266300</v>
      </c>
      <c r="M1830" s="42">
        <f>M1947+M1938+M1933+M1930+M1920+M1900+M1866+M1857+M1843+M1841+M1831</f>
        <v>4000</v>
      </c>
      <c r="N1830" s="42">
        <f>N1947+N1938+N1933+N1930+N1920+N1900+N1866+N1857+N1843+N1841+N1831</f>
        <v>0</v>
      </c>
      <c r="O1830" s="42">
        <f t="shared" ref="O1830:O1893" si="153">M1830+N1830</f>
        <v>4000</v>
      </c>
      <c r="Q1830" s="42">
        <f t="shared" ref="Q1830:S1871" si="154">I1830+M1830</f>
        <v>2270300</v>
      </c>
      <c r="R1830" s="42">
        <f t="shared" si="154"/>
        <v>0</v>
      </c>
      <c r="S1830" s="42">
        <f t="shared" si="154"/>
        <v>2270300</v>
      </c>
    </row>
    <row r="1831" spans="2:19" ht="15" x14ac:dyDescent="0.2">
      <c r="B1831" s="73">
        <f t="shared" si="151"/>
        <v>2</v>
      </c>
      <c r="C1831" s="9">
        <v>1</v>
      </c>
      <c r="D1831" s="200" t="s">
        <v>71</v>
      </c>
      <c r="E1831" s="193"/>
      <c r="F1831" s="193"/>
      <c r="G1831" s="193"/>
      <c r="H1831" s="194"/>
      <c r="I1831" s="43">
        <f>I1833+I1834+I1835+I1840</f>
        <v>201200</v>
      </c>
      <c r="J1831" s="43">
        <f>J1833+J1834+J1835+J1840</f>
        <v>0</v>
      </c>
      <c r="K1831" s="43">
        <f t="shared" si="152"/>
        <v>201200</v>
      </c>
      <c r="M1831" s="43">
        <f>M1832</f>
        <v>0</v>
      </c>
      <c r="N1831" s="43">
        <f>N1832</f>
        <v>0</v>
      </c>
      <c r="O1831" s="43">
        <f t="shared" si="153"/>
        <v>0</v>
      </c>
      <c r="Q1831" s="43">
        <f t="shared" si="154"/>
        <v>201200</v>
      </c>
      <c r="R1831" s="43">
        <f t="shared" si="154"/>
        <v>0</v>
      </c>
      <c r="S1831" s="43">
        <f t="shared" si="154"/>
        <v>201200</v>
      </c>
    </row>
    <row r="1832" spans="2:19" ht="15" x14ac:dyDescent="0.25">
      <c r="B1832" s="73">
        <f t="shared" si="151"/>
        <v>3</v>
      </c>
      <c r="C1832" s="16"/>
      <c r="D1832" s="16"/>
      <c r="E1832" s="16">
        <v>5</v>
      </c>
      <c r="F1832" s="48"/>
      <c r="G1832" s="16"/>
      <c r="H1832" s="16" t="s">
        <v>267</v>
      </c>
      <c r="I1832" s="45">
        <f>I1831</f>
        <v>201200</v>
      </c>
      <c r="J1832" s="45">
        <f>J1831</f>
        <v>0</v>
      </c>
      <c r="K1832" s="45">
        <f t="shared" si="152"/>
        <v>201200</v>
      </c>
      <c r="M1832" s="45">
        <f>M1833+M1834+M1835</f>
        <v>0</v>
      </c>
      <c r="N1832" s="45">
        <f>N1833+N1834+N1835</f>
        <v>0</v>
      </c>
      <c r="O1832" s="45">
        <f t="shared" si="153"/>
        <v>0</v>
      </c>
      <c r="Q1832" s="45">
        <f t="shared" si="154"/>
        <v>201200</v>
      </c>
      <c r="R1832" s="45">
        <f t="shared" si="154"/>
        <v>0</v>
      </c>
      <c r="S1832" s="45">
        <f t="shared" si="154"/>
        <v>201200</v>
      </c>
    </row>
    <row r="1833" spans="2:19" x14ac:dyDescent="0.2">
      <c r="B1833" s="73">
        <f t="shared" si="151"/>
        <v>4</v>
      </c>
      <c r="C1833" s="13"/>
      <c r="D1833" s="13"/>
      <c r="E1833" s="13"/>
      <c r="F1833" s="50" t="s">
        <v>77</v>
      </c>
      <c r="G1833" s="13">
        <v>610</v>
      </c>
      <c r="H1833" s="13" t="s">
        <v>137</v>
      </c>
      <c r="I1833" s="47">
        <v>102655</v>
      </c>
      <c r="J1833" s="47"/>
      <c r="K1833" s="47">
        <f t="shared" si="152"/>
        <v>102655</v>
      </c>
      <c r="M1833" s="47"/>
      <c r="N1833" s="47"/>
      <c r="O1833" s="47">
        <f t="shared" si="153"/>
        <v>0</v>
      </c>
      <c r="Q1833" s="47">
        <f t="shared" si="154"/>
        <v>102655</v>
      </c>
      <c r="R1833" s="47">
        <f t="shared" si="154"/>
        <v>0</v>
      </c>
      <c r="S1833" s="47">
        <f t="shared" si="154"/>
        <v>102655</v>
      </c>
    </row>
    <row r="1834" spans="2:19" x14ac:dyDescent="0.2">
      <c r="B1834" s="73">
        <f t="shared" si="151"/>
        <v>5</v>
      </c>
      <c r="C1834" s="13"/>
      <c r="D1834" s="13"/>
      <c r="E1834" s="13"/>
      <c r="F1834" s="50" t="s">
        <v>77</v>
      </c>
      <c r="G1834" s="13">
        <v>620</v>
      </c>
      <c r="H1834" s="13" t="s">
        <v>132</v>
      </c>
      <c r="I1834" s="47">
        <v>35930</v>
      </c>
      <c r="J1834" s="47"/>
      <c r="K1834" s="47">
        <f t="shared" si="152"/>
        <v>35930</v>
      </c>
      <c r="M1834" s="47"/>
      <c r="N1834" s="47"/>
      <c r="O1834" s="47">
        <f t="shared" si="153"/>
        <v>0</v>
      </c>
      <c r="Q1834" s="47">
        <f t="shared" si="154"/>
        <v>35930</v>
      </c>
      <c r="R1834" s="47">
        <f t="shared" si="154"/>
        <v>0</v>
      </c>
      <c r="S1834" s="47">
        <f t="shared" si="154"/>
        <v>35930</v>
      </c>
    </row>
    <row r="1835" spans="2:19" x14ac:dyDescent="0.2">
      <c r="B1835" s="73">
        <f t="shared" si="151"/>
        <v>6</v>
      </c>
      <c r="C1835" s="13"/>
      <c r="D1835" s="13"/>
      <c r="E1835" s="13"/>
      <c r="F1835" s="50" t="s">
        <v>77</v>
      </c>
      <c r="G1835" s="13">
        <v>630</v>
      </c>
      <c r="H1835" s="13" t="s">
        <v>129</v>
      </c>
      <c r="I1835" s="47">
        <f>I1839+I1838+I1837+I1836</f>
        <v>62315</v>
      </c>
      <c r="J1835" s="47">
        <f>J1839+J1838+J1837+J1836</f>
        <v>0</v>
      </c>
      <c r="K1835" s="47">
        <f t="shared" si="152"/>
        <v>62315</v>
      </c>
      <c r="M1835" s="47">
        <f>M1839+M1838+M1837+M1836</f>
        <v>0</v>
      </c>
      <c r="N1835" s="47">
        <f>N1839+N1838+N1837+N1836</f>
        <v>0</v>
      </c>
      <c r="O1835" s="47">
        <f t="shared" si="153"/>
        <v>0</v>
      </c>
      <c r="Q1835" s="47">
        <f t="shared" si="154"/>
        <v>62315</v>
      </c>
      <c r="R1835" s="47">
        <f t="shared" si="154"/>
        <v>0</v>
      </c>
      <c r="S1835" s="47">
        <f t="shared" si="154"/>
        <v>62315</v>
      </c>
    </row>
    <row r="1836" spans="2:19" x14ac:dyDescent="0.2">
      <c r="B1836" s="73">
        <f t="shared" si="151"/>
        <v>7</v>
      </c>
      <c r="C1836" s="4"/>
      <c r="D1836" s="4"/>
      <c r="E1836" s="4"/>
      <c r="F1836" s="51" t="s">
        <v>77</v>
      </c>
      <c r="G1836" s="4">
        <v>632</v>
      </c>
      <c r="H1836" s="4" t="s">
        <v>140</v>
      </c>
      <c r="I1836" s="24">
        <v>15650</v>
      </c>
      <c r="J1836" s="24"/>
      <c r="K1836" s="24">
        <f t="shared" si="152"/>
        <v>15650</v>
      </c>
      <c r="M1836" s="24"/>
      <c r="N1836" s="24"/>
      <c r="O1836" s="24">
        <f t="shared" si="153"/>
        <v>0</v>
      </c>
      <c r="Q1836" s="24">
        <f t="shared" si="154"/>
        <v>15650</v>
      </c>
      <c r="R1836" s="24">
        <f t="shared" si="154"/>
        <v>0</v>
      </c>
      <c r="S1836" s="24">
        <f t="shared" si="154"/>
        <v>15650</v>
      </c>
    </row>
    <row r="1837" spans="2:19" x14ac:dyDescent="0.2">
      <c r="B1837" s="73">
        <f t="shared" si="151"/>
        <v>8</v>
      </c>
      <c r="C1837" s="4"/>
      <c r="D1837" s="4"/>
      <c r="E1837" s="4"/>
      <c r="F1837" s="51" t="s">
        <v>77</v>
      </c>
      <c r="G1837" s="4">
        <v>633</v>
      </c>
      <c r="H1837" s="4" t="s">
        <v>133</v>
      </c>
      <c r="I1837" s="24">
        <v>23750</v>
      </c>
      <c r="J1837" s="24"/>
      <c r="K1837" s="24">
        <f t="shared" si="152"/>
        <v>23750</v>
      </c>
      <c r="M1837" s="24"/>
      <c r="N1837" s="24"/>
      <c r="O1837" s="24">
        <f t="shared" si="153"/>
        <v>0</v>
      </c>
      <c r="Q1837" s="24">
        <f t="shared" si="154"/>
        <v>23750</v>
      </c>
      <c r="R1837" s="24">
        <f t="shared" si="154"/>
        <v>0</v>
      </c>
      <c r="S1837" s="24">
        <f t="shared" si="154"/>
        <v>23750</v>
      </c>
    </row>
    <row r="1838" spans="2:19" x14ac:dyDescent="0.2">
      <c r="B1838" s="73">
        <f t="shared" si="151"/>
        <v>9</v>
      </c>
      <c r="C1838" s="4"/>
      <c r="D1838" s="4"/>
      <c r="E1838" s="4"/>
      <c r="F1838" s="51" t="s">
        <v>77</v>
      </c>
      <c r="G1838" s="4">
        <v>635</v>
      </c>
      <c r="H1838" s="4" t="s">
        <v>139</v>
      </c>
      <c r="I1838" s="24">
        <v>18310</v>
      </c>
      <c r="J1838" s="24"/>
      <c r="K1838" s="24">
        <f t="shared" si="152"/>
        <v>18310</v>
      </c>
      <c r="M1838" s="24"/>
      <c r="N1838" s="24"/>
      <c r="O1838" s="24">
        <f t="shared" si="153"/>
        <v>0</v>
      </c>
      <c r="Q1838" s="24">
        <f t="shared" si="154"/>
        <v>18310</v>
      </c>
      <c r="R1838" s="24">
        <f t="shared" si="154"/>
        <v>0</v>
      </c>
      <c r="S1838" s="24">
        <f t="shared" si="154"/>
        <v>18310</v>
      </c>
    </row>
    <row r="1839" spans="2:19" ht="12.75" customHeight="1" x14ac:dyDescent="0.2">
      <c r="B1839" s="73">
        <f t="shared" si="151"/>
        <v>10</v>
      </c>
      <c r="C1839" s="4"/>
      <c r="D1839" s="4"/>
      <c r="E1839" s="4"/>
      <c r="F1839" s="51" t="s">
        <v>77</v>
      </c>
      <c r="G1839" s="4">
        <v>637</v>
      </c>
      <c r="H1839" s="4" t="s">
        <v>130</v>
      </c>
      <c r="I1839" s="24">
        <f>4330+275</f>
        <v>4605</v>
      </c>
      <c r="J1839" s="24"/>
      <c r="K1839" s="24">
        <f t="shared" si="152"/>
        <v>4605</v>
      </c>
      <c r="M1839" s="24"/>
      <c r="N1839" s="24"/>
      <c r="O1839" s="24">
        <f t="shared" si="153"/>
        <v>0</v>
      </c>
      <c r="Q1839" s="24">
        <f t="shared" si="154"/>
        <v>4605</v>
      </c>
      <c r="R1839" s="24">
        <f t="shared" si="154"/>
        <v>0</v>
      </c>
      <c r="S1839" s="24">
        <f t="shared" si="154"/>
        <v>4605</v>
      </c>
    </row>
    <row r="1840" spans="2:19" ht="18" customHeight="1" x14ac:dyDescent="0.2">
      <c r="B1840" s="73">
        <f t="shared" si="151"/>
        <v>11</v>
      </c>
      <c r="C1840" s="13"/>
      <c r="D1840" s="13"/>
      <c r="E1840" s="13"/>
      <c r="F1840" s="50" t="s">
        <v>77</v>
      </c>
      <c r="G1840" s="13">
        <v>640</v>
      </c>
      <c r="H1840" s="13" t="s">
        <v>136</v>
      </c>
      <c r="I1840" s="47">
        <v>300</v>
      </c>
      <c r="J1840" s="47"/>
      <c r="K1840" s="47">
        <f t="shared" si="152"/>
        <v>300</v>
      </c>
      <c r="M1840" s="47"/>
      <c r="N1840" s="47"/>
      <c r="O1840" s="47">
        <f t="shared" si="153"/>
        <v>0</v>
      </c>
      <c r="Q1840" s="47">
        <f t="shared" si="154"/>
        <v>300</v>
      </c>
      <c r="R1840" s="47">
        <f t="shared" si="154"/>
        <v>0</v>
      </c>
      <c r="S1840" s="47">
        <f t="shared" si="154"/>
        <v>300</v>
      </c>
    </row>
    <row r="1841" spans="1:19" ht="15" x14ac:dyDescent="0.2">
      <c r="B1841" s="73">
        <f t="shared" si="151"/>
        <v>12</v>
      </c>
      <c r="C1841" s="9">
        <v>2</v>
      </c>
      <c r="D1841" s="200" t="s">
        <v>238</v>
      </c>
      <c r="E1841" s="193"/>
      <c r="F1841" s="193"/>
      <c r="G1841" s="193"/>
      <c r="H1841" s="194"/>
      <c r="I1841" s="43">
        <f>I1842</f>
        <v>2000</v>
      </c>
      <c r="J1841" s="43">
        <f>J1842</f>
        <v>0</v>
      </c>
      <c r="K1841" s="43">
        <f t="shared" si="152"/>
        <v>2000</v>
      </c>
      <c r="M1841" s="43">
        <f>M1842</f>
        <v>0</v>
      </c>
      <c r="N1841" s="43">
        <f>N1842</f>
        <v>0</v>
      </c>
      <c r="O1841" s="43">
        <f t="shared" si="153"/>
        <v>0</v>
      </c>
      <c r="Q1841" s="43">
        <f t="shared" si="154"/>
        <v>2000</v>
      </c>
      <c r="R1841" s="43">
        <f t="shared" si="154"/>
        <v>0</v>
      </c>
      <c r="S1841" s="43">
        <f t="shared" si="154"/>
        <v>2000</v>
      </c>
    </row>
    <row r="1842" spans="1:19" ht="19.5" customHeight="1" x14ac:dyDescent="0.2">
      <c r="B1842" s="73">
        <f t="shared" si="151"/>
        <v>13</v>
      </c>
      <c r="C1842" s="13"/>
      <c r="D1842" s="13"/>
      <c r="E1842" s="13"/>
      <c r="F1842" s="50" t="s">
        <v>237</v>
      </c>
      <c r="G1842" s="13">
        <v>640</v>
      </c>
      <c r="H1842" s="13" t="s">
        <v>136</v>
      </c>
      <c r="I1842" s="47">
        <v>2000</v>
      </c>
      <c r="J1842" s="47"/>
      <c r="K1842" s="47">
        <f t="shared" si="152"/>
        <v>2000</v>
      </c>
      <c r="M1842" s="47"/>
      <c r="N1842" s="47"/>
      <c r="O1842" s="47">
        <f t="shared" si="153"/>
        <v>0</v>
      </c>
      <c r="Q1842" s="47">
        <f t="shared" si="154"/>
        <v>2000</v>
      </c>
      <c r="R1842" s="47">
        <f t="shared" si="154"/>
        <v>0</v>
      </c>
      <c r="S1842" s="47">
        <f t="shared" si="154"/>
        <v>2000</v>
      </c>
    </row>
    <row r="1843" spans="1:19" ht="21" customHeight="1" x14ac:dyDescent="0.2">
      <c r="B1843" s="73">
        <f t="shared" si="151"/>
        <v>14</v>
      </c>
      <c r="C1843" s="9">
        <v>3</v>
      </c>
      <c r="D1843" s="200" t="s">
        <v>254</v>
      </c>
      <c r="E1843" s="193"/>
      <c r="F1843" s="193"/>
      <c r="G1843" s="193"/>
      <c r="H1843" s="194"/>
      <c r="I1843" s="43">
        <f>I1844</f>
        <v>23070</v>
      </c>
      <c r="J1843" s="43">
        <f>J1844</f>
        <v>0</v>
      </c>
      <c r="K1843" s="43">
        <f t="shared" si="152"/>
        <v>23070</v>
      </c>
      <c r="M1843" s="43">
        <v>0</v>
      </c>
      <c r="N1843" s="43"/>
      <c r="O1843" s="43">
        <f t="shared" si="153"/>
        <v>0</v>
      </c>
      <c r="Q1843" s="43">
        <f t="shared" si="154"/>
        <v>23070</v>
      </c>
      <c r="R1843" s="43">
        <f t="shared" si="154"/>
        <v>0</v>
      </c>
      <c r="S1843" s="43">
        <f t="shared" si="154"/>
        <v>23070</v>
      </c>
    </row>
    <row r="1844" spans="1:19" x14ac:dyDescent="0.2">
      <c r="B1844" s="73">
        <f t="shared" si="151"/>
        <v>15</v>
      </c>
      <c r="C1844" s="66"/>
      <c r="D1844" s="66"/>
      <c r="E1844" s="66"/>
      <c r="F1844" s="70" t="s">
        <v>253</v>
      </c>
      <c r="G1844" s="66">
        <v>640</v>
      </c>
      <c r="H1844" s="66" t="s">
        <v>136</v>
      </c>
      <c r="I1844" s="68">
        <f>I1845+I1846+I1847+I1848+I1856</f>
        <v>23070</v>
      </c>
      <c r="J1844" s="68">
        <f>J1845+J1846+J1847+J1848+J1856</f>
        <v>0</v>
      </c>
      <c r="K1844" s="68">
        <f t="shared" si="152"/>
        <v>23070</v>
      </c>
      <c r="M1844" s="68"/>
      <c r="N1844" s="68"/>
      <c r="O1844" s="68">
        <f t="shared" si="153"/>
        <v>0</v>
      </c>
      <c r="Q1844" s="68">
        <f t="shared" si="154"/>
        <v>23070</v>
      </c>
      <c r="R1844" s="68">
        <f t="shared" si="154"/>
        <v>0</v>
      </c>
      <c r="S1844" s="68">
        <f t="shared" si="154"/>
        <v>23070</v>
      </c>
    </row>
    <row r="1845" spans="1:19" x14ac:dyDescent="0.2">
      <c r="B1845" s="73">
        <f t="shared" si="151"/>
        <v>16</v>
      </c>
      <c r="C1845" s="66"/>
      <c r="D1845" s="67"/>
      <c r="E1845" s="66"/>
      <c r="F1845" s="81" t="s">
        <v>253</v>
      </c>
      <c r="G1845" s="82">
        <v>640</v>
      </c>
      <c r="H1845" s="82" t="s">
        <v>235</v>
      </c>
      <c r="I1845" s="63">
        <v>5000</v>
      </c>
      <c r="J1845" s="63"/>
      <c r="K1845" s="63">
        <f t="shared" si="152"/>
        <v>5000</v>
      </c>
      <c r="M1845" s="68"/>
      <c r="N1845" s="68"/>
      <c r="O1845" s="68">
        <f t="shared" si="153"/>
        <v>0</v>
      </c>
      <c r="Q1845" s="63">
        <f t="shared" si="154"/>
        <v>5000</v>
      </c>
      <c r="R1845" s="63">
        <f t="shared" si="154"/>
        <v>0</v>
      </c>
      <c r="S1845" s="63">
        <f t="shared" si="154"/>
        <v>5000</v>
      </c>
    </row>
    <row r="1846" spans="1:19" ht="24" x14ac:dyDescent="0.2">
      <c r="B1846" s="73">
        <f t="shared" si="151"/>
        <v>17</v>
      </c>
      <c r="C1846" s="66"/>
      <c r="D1846" s="67"/>
      <c r="E1846" s="66"/>
      <c r="F1846" s="81" t="s">
        <v>253</v>
      </c>
      <c r="G1846" s="82">
        <v>640</v>
      </c>
      <c r="H1846" s="87" t="s">
        <v>371</v>
      </c>
      <c r="I1846" s="63">
        <v>906</v>
      </c>
      <c r="J1846" s="63"/>
      <c r="K1846" s="63">
        <f t="shared" si="152"/>
        <v>906</v>
      </c>
      <c r="M1846" s="68"/>
      <c r="N1846" s="68"/>
      <c r="O1846" s="68">
        <f t="shared" si="153"/>
        <v>0</v>
      </c>
      <c r="Q1846" s="63">
        <f t="shared" si="154"/>
        <v>906</v>
      </c>
      <c r="R1846" s="63">
        <f t="shared" si="154"/>
        <v>0</v>
      </c>
      <c r="S1846" s="63">
        <f t="shared" si="154"/>
        <v>906</v>
      </c>
    </row>
    <row r="1847" spans="1:19" x14ac:dyDescent="0.2">
      <c r="B1847" s="73">
        <f t="shared" si="151"/>
        <v>18</v>
      </c>
      <c r="C1847" s="66"/>
      <c r="D1847" s="67"/>
      <c r="E1847" s="66"/>
      <c r="F1847" s="81" t="s">
        <v>253</v>
      </c>
      <c r="G1847" s="82">
        <v>640</v>
      </c>
      <c r="H1847" s="82" t="s">
        <v>372</v>
      </c>
      <c r="I1847" s="63">
        <v>1928</v>
      </c>
      <c r="J1847" s="63"/>
      <c r="K1847" s="63">
        <f t="shared" si="152"/>
        <v>1928</v>
      </c>
      <c r="M1847" s="68"/>
      <c r="N1847" s="68"/>
      <c r="O1847" s="68">
        <f t="shared" si="153"/>
        <v>0</v>
      </c>
      <c r="Q1847" s="63">
        <f t="shared" si="154"/>
        <v>1928</v>
      </c>
      <c r="R1847" s="63">
        <f t="shared" si="154"/>
        <v>0</v>
      </c>
      <c r="S1847" s="63">
        <f t="shared" si="154"/>
        <v>1928</v>
      </c>
    </row>
    <row r="1848" spans="1:19" ht="24" x14ac:dyDescent="0.2">
      <c r="B1848" s="73">
        <f t="shared" si="151"/>
        <v>19</v>
      </c>
      <c r="C1848" s="66"/>
      <c r="D1848" s="67"/>
      <c r="E1848" s="66"/>
      <c r="F1848" s="81" t="s">
        <v>253</v>
      </c>
      <c r="G1848" s="82">
        <v>640</v>
      </c>
      <c r="H1848" s="87" t="s">
        <v>373</v>
      </c>
      <c r="I1848" s="63">
        <f>SUM(I1849:I1855)</f>
        <v>8236</v>
      </c>
      <c r="J1848" s="63">
        <f>SUM(J1849:J1855)</f>
        <v>0</v>
      </c>
      <c r="K1848" s="63">
        <f t="shared" si="152"/>
        <v>8236</v>
      </c>
      <c r="M1848" s="68"/>
      <c r="N1848" s="68"/>
      <c r="O1848" s="68">
        <f t="shared" si="153"/>
        <v>0</v>
      </c>
      <c r="Q1848" s="63">
        <f t="shared" si="154"/>
        <v>8236</v>
      </c>
      <c r="R1848" s="63">
        <f t="shared" si="154"/>
        <v>0</v>
      </c>
      <c r="S1848" s="63">
        <f t="shared" si="154"/>
        <v>8236</v>
      </c>
    </row>
    <row r="1849" spans="1:19" x14ac:dyDescent="0.2">
      <c r="B1849" s="73">
        <f t="shared" si="151"/>
        <v>20</v>
      </c>
      <c r="C1849" s="66"/>
      <c r="D1849" s="67"/>
      <c r="E1849" s="66"/>
      <c r="F1849" s="81"/>
      <c r="G1849" s="82"/>
      <c r="H1849" s="87" t="s">
        <v>374</v>
      </c>
      <c r="I1849" s="63">
        <v>422</v>
      </c>
      <c r="J1849" s="63"/>
      <c r="K1849" s="63">
        <f t="shared" si="152"/>
        <v>422</v>
      </c>
      <c r="M1849" s="68"/>
      <c r="N1849" s="68"/>
      <c r="O1849" s="68">
        <f t="shared" si="153"/>
        <v>0</v>
      </c>
      <c r="Q1849" s="63">
        <f t="shared" si="154"/>
        <v>422</v>
      </c>
      <c r="R1849" s="63">
        <f t="shared" si="154"/>
        <v>0</v>
      </c>
      <c r="S1849" s="63">
        <f t="shared" si="154"/>
        <v>422</v>
      </c>
    </row>
    <row r="1850" spans="1:19" x14ac:dyDescent="0.2">
      <c r="B1850" s="73">
        <f t="shared" si="151"/>
        <v>21</v>
      </c>
      <c r="C1850" s="66"/>
      <c r="D1850" s="67"/>
      <c r="E1850" s="66"/>
      <c r="F1850" s="81"/>
      <c r="G1850" s="82"/>
      <c r="H1850" s="87" t="s">
        <v>375</v>
      </c>
      <c r="I1850" s="63">
        <v>1819</v>
      </c>
      <c r="J1850" s="63"/>
      <c r="K1850" s="63">
        <f t="shared" si="152"/>
        <v>1819</v>
      </c>
      <c r="M1850" s="68"/>
      <c r="N1850" s="68"/>
      <c r="O1850" s="68">
        <f t="shared" si="153"/>
        <v>0</v>
      </c>
      <c r="Q1850" s="63">
        <f t="shared" si="154"/>
        <v>1819</v>
      </c>
      <c r="R1850" s="63">
        <f t="shared" si="154"/>
        <v>0</v>
      </c>
      <c r="S1850" s="63">
        <f t="shared" si="154"/>
        <v>1819</v>
      </c>
    </row>
    <row r="1851" spans="1:19" x14ac:dyDescent="0.2">
      <c r="B1851" s="73">
        <f t="shared" si="151"/>
        <v>22</v>
      </c>
      <c r="C1851" s="66"/>
      <c r="D1851" s="67"/>
      <c r="E1851" s="66"/>
      <c r="F1851" s="81"/>
      <c r="G1851" s="82"/>
      <c r="H1851" s="87" t="s">
        <v>376</v>
      </c>
      <c r="I1851" s="63">
        <v>1363</v>
      </c>
      <c r="J1851" s="63"/>
      <c r="K1851" s="63">
        <f t="shared" si="152"/>
        <v>1363</v>
      </c>
      <c r="M1851" s="68"/>
      <c r="N1851" s="68"/>
      <c r="O1851" s="68">
        <f t="shared" si="153"/>
        <v>0</v>
      </c>
      <c r="Q1851" s="63">
        <f t="shared" si="154"/>
        <v>1363</v>
      </c>
      <c r="R1851" s="63">
        <f t="shared" si="154"/>
        <v>0</v>
      </c>
      <c r="S1851" s="63">
        <f t="shared" si="154"/>
        <v>1363</v>
      </c>
    </row>
    <row r="1852" spans="1:19" x14ac:dyDescent="0.2">
      <c r="B1852" s="73">
        <f t="shared" si="151"/>
        <v>23</v>
      </c>
      <c r="C1852" s="66"/>
      <c r="D1852" s="67"/>
      <c r="E1852" s="66"/>
      <c r="F1852" s="81"/>
      <c r="G1852" s="82"/>
      <c r="H1852" s="87" t="s">
        <v>377</v>
      </c>
      <c r="I1852" s="63">
        <v>370</v>
      </c>
      <c r="J1852" s="63"/>
      <c r="K1852" s="63">
        <f t="shared" si="152"/>
        <v>370</v>
      </c>
      <c r="M1852" s="68"/>
      <c r="N1852" s="68"/>
      <c r="O1852" s="68">
        <f t="shared" si="153"/>
        <v>0</v>
      </c>
      <c r="Q1852" s="63">
        <f t="shared" si="154"/>
        <v>370</v>
      </c>
      <c r="R1852" s="63">
        <f t="shared" si="154"/>
        <v>0</v>
      </c>
      <c r="S1852" s="63">
        <f t="shared" si="154"/>
        <v>370</v>
      </c>
    </row>
    <row r="1853" spans="1:19" s="69" customFormat="1" x14ac:dyDescent="0.2">
      <c r="A1853" s="65"/>
      <c r="B1853" s="73">
        <f t="shared" si="151"/>
        <v>24</v>
      </c>
      <c r="C1853" s="66"/>
      <c r="D1853" s="67"/>
      <c r="E1853" s="66"/>
      <c r="F1853" s="81"/>
      <c r="G1853" s="82"/>
      <c r="H1853" s="87" t="s">
        <v>378</v>
      </c>
      <c r="I1853" s="63">
        <v>478</v>
      </c>
      <c r="J1853" s="63"/>
      <c r="K1853" s="63">
        <f t="shared" si="152"/>
        <v>478</v>
      </c>
      <c r="M1853" s="68"/>
      <c r="N1853" s="68"/>
      <c r="O1853" s="68">
        <f t="shared" si="153"/>
        <v>0</v>
      </c>
      <c r="Q1853" s="63">
        <f t="shared" si="154"/>
        <v>478</v>
      </c>
      <c r="R1853" s="63">
        <f t="shared" si="154"/>
        <v>0</v>
      </c>
      <c r="S1853" s="63">
        <f t="shared" si="154"/>
        <v>478</v>
      </c>
    </row>
    <row r="1854" spans="1:19" s="69" customFormat="1" x14ac:dyDescent="0.2">
      <c r="A1854" s="65"/>
      <c r="B1854" s="73">
        <f t="shared" si="151"/>
        <v>25</v>
      </c>
      <c r="C1854" s="66"/>
      <c r="D1854" s="67"/>
      <c r="E1854" s="66"/>
      <c r="F1854" s="81"/>
      <c r="G1854" s="82"/>
      <c r="H1854" s="87" t="s">
        <v>379</v>
      </c>
      <c r="I1854" s="63">
        <v>1080</v>
      </c>
      <c r="J1854" s="63"/>
      <c r="K1854" s="63">
        <f t="shared" si="152"/>
        <v>1080</v>
      </c>
      <c r="M1854" s="68"/>
      <c r="N1854" s="68"/>
      <c r="O1854" s="68">
        <f t="shared" si="153"/>
        <v>0</v>
      </c>
      <c r="Q1854" s="63">
        <f t="shared" si="154"/>
        <v>1080</v>
      </c>
      <c r="R1854" s="63">
        <f t="shared" si="154"/>
        <v>0</v>
      </c>
      <c r="S1854" s="63">
        <f t="shared" si="154"/>
        <v>1080</v>
      </c>
    </row>
    <row r="1855" spans="1:19" s="69" customFormat="1" x14ac:dyDescent="0.2">
      <c r="A1855" s="65"/>
      <c r="B1855" s="73">
        <f t="shared" si="151"/>
        <v>26</v>
      </c>
      <c r="C1855" s="66"/>
      <c r="D1855" s="67"/>
      <c r="E1855" s="66"/>
      <c r="F1855" s="81"/>
      <c r="G1855" s="82"/>
      <c r="H1855" s="87" t="s">
        <v>380</v>
      </c>
      <c r="I1855" s="63">
        <v>2704</v>
      </c>
      <c r="J1855" s="63"/>
      <c r="K1855" s="63">
        <f t="shared" si="152"/>
        <v>2704</v>
      </c>
      <c r="M1855" s="68"/>
      <c r="N1855" s="68"/>
      <c r="O1855" s="68">
        <f t="shared" si="153"/>
        <v>0</v>
      </c>
      <c r="Q1855" s="63">
        <f t="shared" si="154"/>
        <v>2704</v>
      </c>
      <c r="R1855" s="63">
        <f t="shared" si="154"/>
        <v>0</v>
      </c>
      <c r="S1855" s="63">
        <f t="shared" si="154"/>
        <v>2704</v>
      </c>
    </row>
    <row r="1856" spans="1:19" ht="24" x14ac:dyDescent="0.2">
      <c r="B1856" s="73">
        <f t="shared" si="151"/>
        <v>27</v>
      </c>
      <c r="C1856" s="66"/>
      <c r="D1856" s="67"/>
      <c r="E1856" s="66"/>
      <c r="F1856" s="81" t="s">
        <v>253</v>
      </c>
      <c r="G1856" s="82">
        <v>640</v>
      </c>
      <c r="H1856" s="87" t="s">
        <v>442</v>
      </c>
      <c r="I1856" s="63">
        <v>7000</v>
      </c>
      <c r="J1856" s="63"/>
      <c r="K1856" s="63">
        <f t="shared" si="152"/>
        <v>7000</v>
      </c>
      <c r="M1856" s="68"/>
      <c r="N1856" s="68"/>
      <c r="O1856" s="68">
        <f t="shared" si="153"/>
        <v>0</v>
      </c>
      <c r="Q1856" s="63">
        <f t="shared" si="154"/>
        <v>7000</v>
      </c>
      <c r="R1856" s="63">
        <f t="shared" si="154"/>
        <v>0</v>
      </c>
      <c r="S1856" s="63">
        <f t="shared" si="154"/>
        <v>7000</v>
      </c>
    </row>
    <row r="1857" spans="1:19" ht="15" x14ac:dyDescent="0.2">
      <c r="B1857" s="73">
        <f t="shared" si="151"/>
        <v>28</v>
      </c>
      <c r="C1857" s="9">
        <v>4</v>
      </c>
      <c r="D1857" s="200" t="s">
        <v>243</v>
      </c>
      <c r="E1857" s="193"/>
      <c r="F1857" s="193"/>
      <c r="G1857" s="193"/>
      <c r="H1857" s="194"/>
      <c r="I1857" s="43">
        <f>I1858</f>
        <v>40210</v>
      </c>
      <c r="J1857" s="43">
        <f>J1858</f>
        <v>0</v>
      </c>
      <c r="K1857" s="43">
        <f t="shared" si="152"/>
        <v>40210</v>
      </c>
      <c r="M1857" s="43">
        <f>M1858</f>
        <v>0</v>
      </c>
      <c r="N1857" s="43">
        <f>N1858</f>
        <v>0</v>
      </c>
      <c r="O1857" s="43">
        <f t="shared" si="153"/>
        <v>0</v>
      </c>
      <c r="Q1857" s="43">
        <f t="shared" si="154"/>
        <v>40210</v>
      </c>
      <c r="R1857" s="43">
        <f t="shared" si="154"/>
        <v>0</v>
      </c>
      <c r="S1857" s="43">
        <f t="shared" si="154"/>
        <v>40210</v>
      </c>
    </row>
    <row r="1858" spans="1:19" ht="15" x14ac:dyDescent="0.25">
      <c r="B1858" s="73">
        <f t="shared" si="151"/>
        <v>29</v>
      </c>
      <c r="C1858" s="16"/>
      <c r="D1858" s="16"/>
      <c r="E1858" s="16">
        <v>5</v>
      </c>
      <c r="F1858" s="48"/>
      <c r="G1858" s="16"/>
      <c r="H1858" s="16" t="s">
        <v>267</v>
      </c>
      <c r="I1858" s="45">
        <f>I1859+I1860+I1861</f>
        <v>40210</v>
      </c>
      <c r="J1858" s="45">
        <f>J1859+J1860+J1861</f>
        <v>0</v>
      </c>
      <c r="K1858" s="45">
        <f t="shared" si="152"/>
        <v>40210</v>
      </c>
      <c r="M1858" s="45">
        <f>M1859+M1860+M1861</f>
        <v>0</v>
      </c>
      <c r="N1858" s="45">
        <f>N1859+N1860+N1861</f>
        <v>0</v>
      </c>
      <c r="O1858" s="45">
        <f t="shared" si="153"/>
        <v>0</v>
      </c>
      <c r="Q1858" s="45">
        <f t="shared" si="154"/>
        <v>40210</v>
      </c>
      <c r="R1858" s="45">
        <f t="shared" si="154"/>
        <v>0</v>
      </c>
      <c r="S1858" s="45">
        <f t="shared" si="154"/>
        <v>40210</v>
      </c>
    </row>
    <row r="1859" spans="1:19" x14ac:dyDescent="0.2">
      <c r="B1859" s="73">
        <f t="shared" si="151"/>
        <v>30</v>
      </c>
      <c r="C1859" s="13"/>
      <c r="D1859" s="13"/>
      <c r="E1859" s="13"/>
      <c r="F1859" s="50" t="s">
        <v>237</v>
      </c>
      <c r="G1859" s="13">
        <v>610</v>
      </c>
      <c r="H1859" s="13" t="s">
        <v>137</v>
      </c>
      <c r="I1859" s="47">
        <v>20860</v>
      </c>
      <c r="J1859" s="47"/>
      <c r="K1859" s="47">
        <f t="shared" si="152"/>
        <v>20860</v>
      </c>
      <c r="M1859" s="47"/>
      <c r="N1859" s="47"/>
      <c r="O1859" s="47">
        <f t="shared" si="153"/>
        <v>0</v>
      </c>
      <c r="Q1859" s="47">
        <f t="shared" si="154"/>
        <v>20860</v>
      </c>
      <c r="R1859" s="47">
        <f t="shared" si="154"/>
        <v>0</v>
      </c>
      <c r="S1859" s="47">
        <f t="shared" si="154"/>
        <v>20860</v>
      </c>
    </row>
    <row r="1860" spans="1:19" x14ac:dyDescent="0.2">
      <c r="B1860" s="73">
        <f t="shared" si="151"/>
        <v>31</v>
      </c>
      <c r="C1860" s="13"/>
      <c r="D1860" s="13"/>
      <c r="E1860" s="13"/>
      <c r="F1860" s="50" t="s">
        <v>237</v>
      </c>
      <c r="G1860" s="13">
        <v>620</v>
      </c>
      <c r="H1860" s="13" t="s">
        <v>132</v>
      </c>
      <c r="I1860" s="47">
        <v>7300</v>
      </c>
      <c r="J1860" s="47"/>
      <c r="K1860" s="47">
        <f t="shared" si="152"/>
        <v>7300</v>
      </c>
      <c r="M1860" s="47"/>
      <c r="N1860" s="47"/>
      <c r="O1860" s="47">
        <f t="shared" si="153"/>
        <v>0</v>
      </c>
      <c r="Q1860" s="47">
        <f t="shared" si="154"/>
        <v>7300</v>
      </c>
      <c r="R1860" s="47">
        <f t="shared" si="154"/>
        <v>0</v>
      </c>
      <c r="S1860" s="47">
        <f t="shared" si="154"/>
        <v>7300</v>
      </c>
    </row>
    <row r="1861" spans="1:19" x14ac:dyDescent="0.2">
      <c r="B1861" s="73">
        <f t="shared" si="151"/>
        <v>32</v>
      </c>
      <c r="C1861" s="13"/>
      <c r="D1861" s="13"/>
      <c r="E1861" s="13"/>
      <c r="F1861" s="50" t="s">
        <v>237</v>
      </c>
      <c r="G1861" s="13">
        <v>630</v>
      </c>
      <c r="H1861" s="13" t="s">
        <v>129</v>
      </c>
      <c r="I1861" s="47">
        <f>I1865+I1864+I1863+I1862</f>
        <v>12050</v>
      </c>
      <c r="J1861" s="47">
        <f>J1865+J1864+J1863+J1862</f>
        <v>0</v>
      </c>
      <c r="K1861" s="47">
        <f t="shared" si="152"/>
        <v>12050</v>
      </c>
      <c r="M1861" s="47">
        <f>M1865+M1864+M1863+M1862</f>
        <v>0</v>
      </c>
      <c r="N1861" s="47">
        <f>N1865+N1864+N1863+N1862</f>
        <v>0</v>
      </c>
      <c r="O1861" s="47">
        <f t="shared" si="153"/>
        <v>0</v>
      </c>
      <c r="Q1861" s="47">
        <f t="shared" si="154"/>
        <v>12050</v>
      </c>
      <c r="R1861" s="47">
        <f t="shared" si="154"/>
        <v>0</v>
      </c>
      <c r="S1861" s="47">
        <f t="shared" si="154"/>
        <v>12050</v>
      </c>
    </row>
    <row r="1862" spans="1:19" x14ac:dyDescent="0.2">
      <c r="B1862" s="73">
        <f t="shared" si="151"/>
        <v>33</v>
      </c>
      <c r="C1862" s="4"/>
      <c r="D1862" s="4"/>
      <c r="E1862" s="4"/>
      <c r="F1862" s="51" t="s">
        <v>237</v>
      </c>
      <c r="G1862" s="4">
        <v>632</v>
      </c>
      <c r="H1862" s="4" t="s">
        <v>140</v>
      </c>
      <c r="I1862" s="24">
        <v>7450</v>
      </c>
      <c r="J1862" s="24"/>
      <c r="K1862" s="24">
        <f t="shared" si="152"/>
        <v>7450</v>
      </c>
      <c r="M1862" s="24"/>
      <c r="N1862" s="24"/>
      <c r="O1862" s="24">
        <f t="shared" si="153"/>
        <v>0</v>
      </c>
      <c r="Q1862" s="24">
        <f t="shared" si="154"/>
        <v>7450</v>
      </c>
      <c r="R1862" s="24">
        <f t="shared" si="154"/>
        <v>0</v>
      </c>
      <c r="S1862" s="24">
        <f t="shared" si="154"/>
        <v>7450</v>
      </c>
    </row>
    <row r="1863" spans="1:19" x14ac:dyDescent="0.2">
      <c r="B1863" s="73">
        <f t="shared" si="151"/>
        <v>34</v>
      </c>
      <c r="C1863" s="4"/>
      <c r="D1863" s="4"/>
      <c r="E1863" s="4"/>
      <c r="F1863" s="51" t="s">
        <v>237</v>
      </c>
      <c r="G1863" s="4">
        <v>633</v>
      </c>
      <c r="H1863" s="4" t="s">
        <v>133</v>
      </c>
      <c r="I1863" s="24">
        <v>600</v>
      </c>
      <c r="J1863" s="24"/>
      <c r="K1863" s="24">
        <f t="shared" si="152"/>
        <v>600</v>
      </c>
      <c r="M1863" s="24"/>
      <c r="N1863" s="24"/>
      <c r="O1863" s="24">
        <f t="shared" si="153"/>
        <v>0</v>
      </c>
      <c r="Q1863" s="24">
        <f t="shared" si="154"/>
        <v>600</v>
      </c>
      <c r="R1863" s="24">
        <f t="shared" si="154"/>
        <v>0</v>
      </c>
      <c r="S1863" s="24">
        <f t="shared" si="154"/>
        <v>600</v>
      </c>
    </row>
    <row r="1864" spans="1:19" x14ac:dyDescent="0.2">
      <c r="B1864" s="73">
        <f t="shared" si="151"/>
        <v>35</v>
      </c>
      <c r="C1864" s="4"/>
      <c r="D1864" s="4"/>
      <c r="E1864" s="4"/>
      <c r="F1864" s="51" t="s">
        <v>237</v>
      </c>
      <c r="G1864" s="4">
        <v>635</v>
      </c>
      <c r="H1864" s="4" t="s">
        <v>139</v>
      </c>
      <c r="I1864" s="24">
        <v>1500</v>
      </c>
      <c r="J1864" s="24"/>
      <c r="K1864" s="24">
        <f t="shared" si="152"/>
        <v>1500</v>
      </c>
      <c r="M1864" s="24"/>
      <c r="N1864" s="24"/>
      <c r="O1864" s="24">
        <f t="shared" si="153"/>
        <v>0</v>
      </c>
      <c r="Q1864" s="24">
        <f t="shared" si="154"/>
        <v>1500</v>
      </c>
      <c r="R1864" s="24">
        <f t="shared" si="154"/>
        <v>0</v>
      </c>
      <c r="S1864" s="24">
        <f t="shared" si="154"/>
        <v>1500</v>
      </c>
    </row>
    <row r="1865" spans="1:19" x14ac:dyDescent="0.2">
      <c r="B1865" s="73">
        <f t="shared" si="151"/>
        <v>36</v>
      </c>
      <c r="C1865" s="4"/>
      <c r="D1865" s="4"/>
      <c r="E1865" s="4"/>
      <c r="F1865" s="51" t="s">
        <v>237</v>
      </c>
      <c r="G1865" s="4">
        <v>637</v>
      </c>
      <c r="H1865" s="4" t="s">
        <v>130</v>
      </c>
      <c r="I1865" s="24">
        <v>2500</v>
      </c>
      <c r="J1865" s="24"/>
      <c r="K1865" s="24">
        <f t="shared" si="152"/>
        <v>2500</v>
      </c>
      <c r="M1865" s="24"/>
      <c r="N1865" s="24"/>
      <c r="O1865" s="24">
        <f t="shared" si="153"/>
        <v>0</v>
      </c>
      <c r="Q1865" s="24">
        <f t="shared" si="154"/>
        <v>2500</v>
      </c>
      <c r="R1865" s="24">
        <f t="shared" si="154"/>
        <v>0</v>
      </c>
      <c r="S1865" s="24">
        <f t="shared" si="154"/>
        <v>2500</v>
      </c>
    </row>
    <row r="1866" spans="1:19" ht="15" x14ac:dyDescent="0.2">
      <c r="B1866" s="73">
        <f t="shared" si="151"/>
        <v>37</v>
      </c>
      <c r="C1866" s="9">
        <v>5</v>
      </c>
      <c r="D1866" s="200" t="s">
        <v>188</v>
      </c>
      <c r="E1866" s="193"/>
      <c r="F1866" s="193"/>
      <c r="G1866" s="193"/>
      <c r="H1866" s="194"/>
      <c r="I1866" s="43">
        <f>I1889+I1877+I1867</f>
        <v>501285</v>
      </c>
      <c r="J1866" s="43">
        <f>J1889+J1877+J1867</f>
        <v>0</v>
      </c>
      <c r="K1866" s="43">
        <f t="shared" si="152"/>
        <v>501285</v>
      </c>
      <c r="M1866" s="43">
        <f>M1889+M1877+M1867</f>
        <v>0</v>
      </c>
      <c r="N1866" s="43">
        <f>N1889+N1877+N1867</f>
        <v>0</v>
      </c>
      <c r="O1866" s="43">
        <f t="shared" si="153"/>
        <v>0</v>
      </c>
      <c r="Q1866" s="43">
        <f t="shared" si="154"/>
        <v>501285</v>
      </c>
      <c r="R1866" s="43">
        <f t="shared" si="154"/>
        <v>0</v>
      </c>
      <c r="S1866" s="43">
        <f t="shared" si="154"/>
        <v>501285</v>
      </c>
    </row>
    <row r="1867" spans="1:19" ht="15" x14ac:dyDescent="0.25">
      <c r="B1867" s="73">
        <f t="shared" si="151"/>
        <v>38</v>
      </c>
      <c r="C1867" s="2"/>
      <c r="D1867" s="2">
        <v>1</v>
      </c>
      <c r="E1867" s="192" t="s">
        <v>187</v>
      </c>
      <c r="F1867" s="193"/>
      <c r="G1867" s="193"/>
      <c r="H1867" s="194"/>
      <c r="I1867" s="44">
        <f>I1868+I1873</f>
        <v>8180</v>
      </c>
      <c r="J1867" s="44">
        <f>J1868+J1873</f>
        <v>0</v>
      </c>
      <c r="K1867" s="44">
        <f t="shared" si="152"/>
        <v>8180</v>
      </c>
      <c r="M1867" s="44">
        <f>M1868+M1873</f>
        <v>0</v>
      </c>
      <c r="N1867" s="44">
        <f>N1868+N1873</f>
        <v>0</v>
      </c>
      <c r="O1867" s="44">
        <f t="shared" si="153"/>
        <v>0</v>
      </c>
      <c r="Q1867" s="44">
        <f t="shared" si="154"/>
        <v>8180</v>
      </c>
      <c r="R1867" s="44">
        <f t="shared" si="154"/>
        <v>0</v>
      </c>
      <c r="S1867" s="44">
        <f t="shared" si="154"/>
        <v>8180</v>
      </c>
    </row>
    <row r="1868" spans="1:19" x14ac:dyDescent="0.2">
      <c r="B1868" s="73">
        <f t="shared" si="151"/>
        <v>39</v>
      </c>
      <c r="C1868" s="13"/>
      <c r="D1868" s="13"/>
      <c r="E1868" s="13"/>
      <c r="F1868" s="50" t="s">
        <v>76</v>
      </c>
      <c r="G1868" s="13">
        <v>640</v>
      </c>
      <c r="H1868" s="13" t="s">
        <v>136</v>
      </c>
      <c r="I1868" s="47">
        <f>SUM(I1869:I1871)</f>
        <v>2100</v>
      </c>
      <c r="J1868" s="47">
        <f>SUM(J1869:J1871)</f>
        <v>0</v>
      </c>
      <c r="K1868" s="47">
        <f t="shared" si="152"/>
        <v>2100</v>
      </c>
      <c r="M1868" s="47">
        <f>SUM(M1869:M1871)</f>
        <v>0</v>
      </c>
      <c r="N1868" s="47">
        <f>SUM(N1869:N1871)</f>
        <v>0</v>
      </c>
      <c r="O1868" s="47">
        <f t="shared" si="153"/>
        <v>0</v>
      </c>
      <c r="Q1868" s="47">
        <f t="shared" si="154"/>
        <v>2100</v>
      </c>
      <c r="R1868" s="47">
        <f t="shared" si="154"/>
        <v>0</v>
      </c>
      <c r="S1868" s="47">
        <f t="shared" si="154"/>
        <v>2100</v>
      </c>
    </row>
    <row r="1869" spans="1:19" s="69" customFormat="1" x14ac:dyDescent="0.2">
      <c r="A1869" s="65"/>
      <c r="B1869" s="73">
        <f t="shared" si="151"/>
        <v>40</v>
      </c>
      <c r="C1869" s="13"/>
      <c r="D1869" s="13"/>
      <c r="E1869" s="13"/>
      <c r="F1869" s="50"/>
      <c r="G1869" s="13"/>
      <c r="H1869" s="93" t="s">
        <v>19</v>
      </c>
      <c r="I1869" s="56">
        <v>370</v>
      </c>
      <c r="J1869" s="56"/>
      <c r="K1869" s="56">
        <f t="shared" si="152"/>
        <v>370</v>
      </c>
      <c r="M1869" s="47"/>
      <c r="N1869" s="47"/>
      <c r="O1869" s="47">
        <f t="shared" si="153"/>
        <v>0</v>
      </c>
      <c r="Q1869" s="56">
        <f t="shared" si="154"/>
        <v>370</v>
      </c>
      <c r="R1869" s="56">
        <f t="shared" si="154"/>
        <v>0</v>
      </c>
      <c r="S1869" s="56">
        <f t="shared" si="154"/>
        <v>370</v>
      </c>
    </row>
    <row r="1870" spans="1:19" x14ac:dyDescent="0.2">
      <c r="B1870" s="73">
        <f t="shared" si="151"/>
        <v>41</v>
      </c>
      <c r="C1870" s="13"/>
      <c r="D1870" s="13"/>
      <c r="E1870" s="13"/>
      <c r="F1870" s="50"/>
      <c r="G1870" s="13"/>
      <c r="H1870" s="93" t="s">
        <v>20</v>
      </c>
      <c r="I1870" s="56">
        <v>1500</v>
      </c>
      <c r="J1870" s="56"/>
      <c r="K1870" s="56">
        <f t="shared" si="152"/>
        <v>1500</v>
      </c>
      <c r="M1870" s="47"/>
      <c r="N1870" s="47"/>
      <c r="O1870" s="47">
        <f t="shared" si="153"/>
        <v>0</v>
      </c>
      <c r="Q1870" s="56">
        <f t="shared" si="154"/>
        <v>1500</v>
      </c>
      <c r="R1870" s="56">
        <f t="shared" si="154"/>
        <v>0</v>
      </c>
      <c r="S1870" s="56">
        <f t="shared" si="154"/>
        <v>1500</v>
      </c>
    </row>
    <row r="1871" spans="1:19" x14ac:dyDescent="0.2">
      <c r="B1871" s="73">
        <f t="shared" si="151"/>
        <v>42</v>
      </c>
      <c r="C1871" s="13"/>
      <c r="D1871" s="13"/>
      <c r="E1871" s="13"/>
      <c r="F1871" s="50"/>
      <c r="G1871" s="13"/>
      <c r="H1871" s="93" t="s">
        <v>428</v>
      </c>
      <c r="I1871" s="56">
        <v>230</v>
      </c>
      <c r="J1871" s="56"/>
      <c r="K1871" s="56">
        <f t="shared" si="152"/>
        <v>230</v>
      </c>
      <c r="M1871" s="47"/>
      <c r="N1871" s="47"/>
      <c r="O1871" s="47">
        <f t="shared" si="153"/>
        <v>0</v>
      </c>
      <c r="Q1871" s="56">
        <f t="shared" si="154"/>
        <v>230</v>
      </c>
      <c r="R1871" s="56">
        <f t="shared" si="154"/>
        <v>0</v>
      </c>
      <c r="S1871" s="56">
        <f t="shared" si="154"/>
        <v>230</v>
      </c>
    </row>
    <row r="1872" spans="1:19" x14ac:dyDescent="0.2">
      <c r="B1872" s="73">
        <f t="shared" si="151"/>
        <v>43</v>
      </c>
      <c r="C1872" s="13"/>
      <c r="D1872" s="13"/>
      <c r="E1872" s="13"/>
      <c r="F1872" s="50"/>
      <c r="G1872" s="13"/>
      <c r="H1872" s="13"/>
      <c r="I1872" s="47"/>
      <c r="J1872" s="47"/>
      <c r="K1872" s="47">
        <f t="shared" si="152"/>
        <v>0</v>
      </c>
      <c r="M1872" s="47"/>
      <c r="N1872" s="47"/>
      <c r="O1872" s="47">
        <f t="shared" si="153"/>
        <v>0</v>
      </c>
      <c r="Q1872" s="47"/>
      <c r="R1872" s="47"/>
      <c r="S1872" s="47"/>
    </row>
    <row r="1873" spans="2:19" x14ac:dyDescent="0.2">
      <c r="B1873" s="73">
        <f t="shared" si="151"/>
        <v>44</v>
      </c>
      <c r="C1873" s="13"/>
      <c r="D1873" s="13"/>
      <c r="E1873" s="13"/>
      <c r="F1873" s="50" t="s">
        <v>79</v>
      </c>
      <c r="G1873" s="13">
        <v>630</v>
      </c>
      <c r="H1873" s="13" t="s">
        <v>129</v>
      </c>
      <c r="I1873" s="47">
        <f>I1876+I1875+I1874</f>
        <v>6080</v>
      </c>
      <c r="J1873" s="47">
        <f>J1876+J1875+J1874</f>
        <v>0</v>
      </c>
      <c r="K1873" s="47">
        <f t="shared" si="152"/>
        <v>6080</v>
      </c>
      <c r="M1873" s="47">
        <v>0</v>
      </c>
      <c r="N1873" s="47">
        <v>0</v>
      </c>
      <c r="O1873" s="47">
        <f t="shared" si="153"/>
        <v>0</v>
      </c>
      <c r="Q1873" s="47">
        <f t="shared" ref="Q1873:S1936" si="155">I1873+M1873</f>
        <v>6080</v>
      </c>
      <c r="R1873" s="47">
        <f t="shared" si="155"/>
        <v>0</v>
      </c>
      <c r="S1873" s="47">
        <f t="shared" si="155"/>
        <v>6080</v>
      </c>
    </row>
    <row r="1874" spans="2:19" x14ac:dyDescent="0.2">
      <c r="B1874" s="73">
        <f t="shared" si="151"/>
        <v>45</v>
      </c>
      <c r="C1874" s="4"/>
      <c r="D1874" s="4"/>
      <c r="E1874" s="4"/>
      <c r="F1874" s="51" t="s">
        <v>79</v>
      </c>
      <c r="G1874" s="4">
        <v>633</v>
      </c>
      <c r="H1874" s="4" t="s">
        <v>133</v>
      </c>
      <c r="I1874" s="24">
        <v>5630</v>
      </c>
      <c r="J1874" s="24"/>
      <c r="K1874" s="24">
        <f t="shared" si="152"/>
        <v>5630</v>
      </c>
      <c r="M1874" s="24"/>
      <c r="N1874" s="24"/>
      <c r="O1874" s="24">
        <f t="shared" si="153"/>
        <v>0</v>
      </c>
      <c r="Q1874" s="24">
        <f t="shared" si="155"/>
        <v>5630</v>
      </c>
      <c r="R1874" s="24">
        <f t="shared" si="155"/>
        <v>0</v>
      </c>
      <c r="S1874" s="24">
        <f t="shared" si="155"/>
        <v>5630</v>
      </c>
    </row>
    <row r="1875" spans="2:19" x14ac:dyDescent="0.2">
      <c r="B1875" s="73">
        <f t="shared" si="151"/>
        <v>46</v>
      </c>
      <c r="C1875" s="4"/>
      <c r="D1875" s="4"/>
      <c r="E1875" s="4"/>
      <c r="F1875" s="51" t="s">
        <v>79</v>
      </c>
      <c r="G1875" s="4">
        <v>634</v>
      </c>
      <c r="H1875" s="4" t="s">
        <v>138</v>
      </c>
      <c r="I1875" s="24">
        <v>350</v>
      </c>
      <c r="J1875" s="24"/>
      <c r="K1875" s="24">
        <f t="shared" si="152"/>
        <v>350</v>
      </c>
      <c r="M1875" s="24"/>
      <c r="N1875" s="24"/>
      <c r="O1875" s="24">
        <f t="shared" si="153"/>
        <v>0</v>
      </c>
      <c r="Q1875" s="24">
        <f t="shared" si="155"/>
        <v>350</v>
      </c>
      <c r="R1875" s="24">
        <f t="shared" si="155"/>
        <v>0</v>
      </c>
      <c r="S1875" s="24">
        <f t="shared" si="155"/>
        <v>350</v>
      </c>
    </row>
    <row r="1876" spans="2:19" x14ac:dyDescent="0.2">
      <c r="B1876" s="73">
        <f t="shared" si="151"/>
        <v>47</v>
      </c>
      <c r="C1876" s="4"/>
      <c r="D1876" s="4"/>
      <c r="E1876" s="4"/>
      <c r="F1876" s="51" t="s">
        <v>79</v>
      </c>
      <c r="G1876" s="4">
        <v>637</v>
      </c>
      <c r="H1876" s="4" t="s">
        <v>130</v>
      </c>
      <c r="I1876" s="24">
        <v>100</v>
      </c>
      <c r="J1876" s="24"/>
      <c r="K1876" s="24">
        <f t="shared" si="152"/>
        <v>100</v>
      </c>
      <c r="M1876" s="24"/>
      <c r="N1876" s="24"/>
      <c r="O1876" s="24">
        <f t="shared" si="153"/>
        <v>0</v>
      </c>
      <c r="Q1876" s="24">
        <f t="shared" si="155"/>
        <v>100</v>
      </c>
      <c r="R1876" s="24">
        <f t="shared" si="155"/>
        <v>0</v>
      </c>
      <c r="S1876" s="24">
        <f t="shared" si="155"/>
        <v>100</v>
      </c>
    </row>
    <row r="1877" spans="2:19" ht="15" x14ac:dyDescent="0.25">
      <c r="B1877" s="73">
        <f t="shared" si="151"/>
        <v>48</v>
      </c>
      <c r="C1877" s="2"/>
      <c r="D1877" s="2">
        <v>2</v>
      </c>
      <c r="E1877" s="192" t="s">
        <v>248</v>
      </c>
      <c r="F1877" s="193"/>
      <c r="G1877" s="193"/>
      <c r="H1877" s="194"/>
      <c r="I1877" s="44">
        <f>I1878</f>
        <v>473380</v>
      </c>
      <c r="J1877" s="44">
        <f>J1878</f>
        <v>0</v>
      </c>
      <c r="K1877" s="44">
        <f t="shared" si="152"/>
        <v>473380</v>
      </c>
      <c r="M1877" s="44">
        <v>0</v>
      </c>
      <c r="N1877" s="44">
        <v>0</v>
      </c>
      <c r="O1877" s="44">
        <f t="shared" si="153"/>
        <v>0</v>
      </c>
      <c r="Q1877" s="44">
        <f t="shared" si="155"/>
        <v>473380</v>
      </c>
      <c r="R1877" s="44">
        <f t="shared" si="155"/>
        <v>0</v>
      </c>
      <c r="S1877" s="44">
        <f t="shared" si="155"/>
        <v>473380</v>
      </c>
    </row>
    <row r="1878" spans="2:19" ht="15" x14ac:dyDescent="0.25">
      <c r="B1878" s="73">
        <f t="shared" si="151"/>
        <v>49</v>
      </c>
      <c r="C1878" s="16"/>
      <c r="D1878" s="16"/>
      <c r="E1878" s="16">
        <v>5</v>
      </c>
      <c r="F1878" s="48"/>
      <c r="G1878" s="16"/>
      <c r="H1878" s="16" t="s">
        <v>267</v>
      </c>
      <c r="I1878" s="45">
        <f>I1879+I1880+I1881+I1888</f>
        <v>473380</v>
      </c>
      <c r="J1878" s="45">
        <f>J1879+J1880+J1881+J1888</f>
        <v>0</v>
      </c>
      <c r="K1878" s="45">
        <f t="shared" si="152"/>
        <v>473380</v>
      </c>
      <c r="M1878" s="45">
        <v>0</v>
      </c>
      <c r="N1878" s="45">
        <v>0</v>
      </c>
      <c r="O1878" s="45">
        <f t="shared" si="153"/>
        <v>0</v>
      </c>
      <c r="Q1878" s="45">
        <f t="shared" si="155"/>
        <v>473380</v>
      </c>
      <c r="R1878" s="45">
        <f t="shared" si="155"/>
        <v>0</v>
      </c>
      <c r="S1878" s="45">
        <f t="shared" si="155"/>
        <v>473380</v>
      </c>
    </row>
    <row r="1879" spans="2:19" x14ac:dyDescent="0.2">
      <c r="B1879" s="73">
        <f t="shared" si="151"/>
        <v>50</v>
      </c>
      <c r="C1879" s="13"/>
      <c r="D1879" s="13"/>
      <c r="E1879" s="13"/>
      <c r="F1879" s="50" t="s">
        <v>79</v>
      </c>
      <c r="G1879" s="13">
        <v>610</v>
      </c>
      <c r="H1879" s="13" t="s">
        <v>137</v>
      </c>
      <c r="I1879" s="47">
        <f>213727-2</f>
        <v>213725</v>
      </c>
      <c r="J1879" s="47"/>
      <c r="K1879" s="47">
        <f t="shared" si="152"/>
        <v>213725</v>
      </c>
      <c r="M1879" s="47"/>
      <c r="N1879" s="47"/>
      <c r="O1879" s="47">
        <f t="shared" si="153"/>
        <v>0</v>
      </c>
      <c r="Q1879" s="47">
        <f t="shared" si="155"/>
        <v>213725</v>
      </c>
      <c r="R1879" s="47">
        <f t="shared" si="155"/>
        <v>0</v>
      </c>
      <c r="S1879" s="47">
        <f t="shared" si="155"/>
        <v>213725</v>
      </c>
    </row>
    <row r="1880" spans="2:19" x14ac:dyDescent="0.2">
      <c r="B1880" s="73">
        <f t="shared" si="151"/>
        <v>51</v>
      </c>
      <c r="C1880" s="13"/>
      <c r="D1880" s="13"/>
      <c r="E1880" s="13"/>
      <c r="F1880" s="50" t="s">
        <v>79</v>
      </c>
      <c r="G1880" s="13">
        <v>620</v>
      </c>
      <c r="H1880" s="13" t="s">
        <v>132</v>
      </c>
      <c r="I1880" s="47">
        <v>74800</v>
      </c>
      <c r="J1880" s="47"/>
      <c r="K1880" s="47">
        <f t="shared" si="152"/>
        <v>74800</v>
      </c>
      <c r="M1880" s="47"/>
      <c r="N1880" s="47"/>
      <c r="O1880" s="47">
        <f t="shared" si="153"/>
        <v>0</v>
      </c>
      <c r="Q1880" s="47">
        <f t="shared" si="155"/>
        <v>74800</v>
      </c>
      <c r="R1880" s="47">
        <f t="shared" si="155"/>
        <v>0</v>
      </c>
      <c r="S1880" s="47">
        <f t="shared" si="155"/>
        <v>74800</v>
      </c>
    </row>
    <row r="1881" spans="2:19" x14ac:dyDescent="0.2">
      <c r="B1881" s="73">
        <f t="shared" si="151"/>
        <v>52</v>
      </c>
      <c r="C1881" s="13"/>
      <c r="D1881" s="13"/>
      <c r="E1881" s="13"/>
      <c r="F1881" s="50" t="s">
        <v>79</v>
      </c>
      <c r="G1881" s="13">
        <v>630</v>
      </c>
      <c r="H1881" s="13" t="s">
        <v>129</v>
      </c>
      <c r="I1881" s="47">
        <f>I1887+I1886+I1885+I1884+I1883+I1882</f>
        <v>184405</v>
      </c>
      <c r="J1881" s="47">
        <f>J1887+J1886+J1885+J1884+J1883+J1882</f>
        <v>0</v>
      </c>
      <c r="K1881" s="47">
        <f t="shared" si="152"/>
        <v>184405</v>
      </c>
      <c r="M1881" s="47">
        <f>M1887+M1886+M1885+M1884+M1883+M1882</f>
        <v>0</v>
      </c>
      <c r="N1881" s="47">
        <f>N1887+N1886+N1885+N1884+N1883+N1882</f>
        <v>0</v>
      </c>
      <c r="O1881" s="47">
        <f t="shared" si="153"/>
        <v>0</v>
      </c>
      <c r="Q1881" s="47">
        <f t="shared" si="155"/>
        <v>184405</v>
      </c>
      <c r="R1881" s="47">
        <f t="shared" si="155"/>
        <v>0</v>
      </c>
      <c r="S1881" s="47">
        <f t="shared" si="155"/>
        <v>184405</v>
      </c>
    </row>
    <row r="1882" spans="2:19" x14ac:dyDescent="0.2">
      <c r="B1882" s="73">
        <f t="shared" si="151"/>
        <v>53</v>
      </c>
      <c r="C1882" s="4"/>
      <c r="D1882" s="4"/>
      <c r="E1882" s="4"/>
      <c r="F1882" s="51" t="s">
        <v>79</v>
      </c>
      <c r="G1882" s="4">
        <v>631</v>
      </c>
      <c r="H1882" s="4" t="s">
        <v>135</v>
      </c>
      <c r="I1882" s="24">
        <v>200</v>
      </c>
      <c r="J1882" s="24"/>
      <c r="K1882" s="24">
        <f t="shared" si="152"/>
        <v>200</v>
      </c>
      <c r="M1882" s="24"/>
      <c r="N1882" s="24"/>
      <c r="O1882" s="24">
        <f t="shared" si="153"/>
        <v>0</v>
      </c>
      <c r="Q1882" s="24">
        <f t="shared" si="155"/>
        <v>200</v>
      </c>
      <c r="R1882" s="24">
        <f t="shared" si="155"/>
        <v>0</v>
      </c>
      <c r="S1882" s="24">
        <f t="shared" si="155"/>
        <v>200</v>
      </c>
    </row>
    <row r="1883" spans="2:19" x14ac:dyDescent="0.2">
      <c r="B1883" s="73">
        <f t="shared" si="151"/>
        <v>54</v>
      </c>
      <c r="C1883" s="4"/>
      <c r="D1883" s="4"/>
      <c r="E1883" s="4"/>
      <c r="F1883" s="51" t="s">
        <v>79</v>
      </c>
      <c r="G1883" s="4">
        <v>632</v>
      </c>
      <c r="H1883" s="4" t="s">
        <v>140</v>
      </c>
      <c r="I1883" s="24">
        <f>14750+41000</f>
        <v>55750</v>
      </c>
      <c r="J1883" s="24"/>
      <c r="K1883" s="24">
        <f t="shared" si="152"/>
        <v>55750</v>
      </c>
      <c r="M1883" s="24"/>
      <c r="N1883" s="24"/>
      <c r="O1883" s="24">
        <f t="shared" si="153"/>
        <v>0</v>
      </c>
      <c r="Q1883" s="24">
        <f t="shared" si="155"/>
        <v>55750</v>
      </c>
      <c r="R1883" s="24">
        <f t="shared" si="155"/>
        <v>0</v>
      </c>
      <c r="S1883" s="24">
        <f t="shared" si="155"/>
        <v>55750</v>
      </c>
    </row>
    <row r="1884" spans="2:19" x14ac:dyDescent="0.2">
      <c r="B1884" s="73">
        <f t="shared" si="151"/>
        <v>55</v>
      </c>
      <c r="C1884" s="4"/>
      <c r="D1884" s="4"/>
      <c r="E1884" s="4"/>
      <c r="F1884" s="51" t="s">
        <v>79</v>
      </c>
      <c r="G1884" s="4">
        <v>633</v>
      </c>
      <c r="H1884" s="4" t="s">
        <v>133</v>
      </c>
      <c r="I1884" s="24">
        <v>18960</v>
      </c>
      <c r="J1884" s="24"/>
      <c r="K1884" s="24">
        <f t="shared" si="152"/>
        <v>18960</v>
      </c>
      <c r="M1884" s="24"/>
      <c r="N1884" s="24"/>
      <c r="O1884" s="24">
        <f t="shared" si="153"/>
        <v>0</v>
      </c>
      <c r="Q1884" s="24">
        <f t="shared" si="155"/>
        <v>18960</v>
      </c>
      <c r="R1884" s="24">
        <f t="shared" si="155"/>
        <v>0</v>
      </c>
      <c r="S1884" s="24">
        <f t="shared" si="155"/>
        <v>18960</v>
      </c>
    </row>
    <row r="1885" spans="2:19" x14ac:dyDescent="0.2">
      <c r="B1885" s="73">
        <f t="shared" si="151"/>
        <v>56</v>
      </c>
      <c r="C1885" s="4"/>
      <c r="D1885" s="4"/>
      <c r="E1885" s="4"/>
      <c r="F1885" s="51" t="s">
        <v>79</v>
      </c>
      <c r="G1885" s="4">
        <v>634</v>
      </c>
      <c r="H1885" s="4" t="s">
        <v>138</v>
      </c>
      <c r="I1885" s="24">
        <v>2350</v>
      </c>
      <c r="J1885" s="24"/>
      <c r="K1885" s="24">
        <f t="shared" si="152"/>
        <v>2350</v>
      </c>
      <c r="M1885" s="24"/>
      <c r="N1885" s="24"/>
      <c r="O1885" s="24">
        <f t="shared" si="153"/>
        <v>0</v>
      </c>
      <c r="Q1885" s="24">
        <f t="shared" si="155"/>
        <v>2350</v>
      </c>
      <c r="R1885" s="24">
        <f t="shared" si="155"/>
        <v>0</v>
      </c>
      <c r="S1885" s="24">
        <f t="shared" si="155"/>
        <v>2350</v>
      </c>
    </row>
    <row r="1886" spans="2:19" x14ac:dyDescent="0.2">
      <c r="B1886" s="73">
        <f t="shared" si="151"/>
        <v>57</v>
      </c>
      <c r="C1886" s="4"/>
      <c r="D1886" s="4"/>
      <c r="E1886" s="4"/>
      <c r="F1886" s="51" t="s">
        <v>79</v>
      </c>
      <c r="G1886" s="4">
        <v>635</v>
      </c>
      <c r="H1886" s="4" t="s">
        <v>139</v>
      </c>
      <c r="I1886" s="24">
        <v>36900</v>
      </c>
      <c r="J1886" s="24"/>
      <c r="K1886" s="24">
        <f t="shared" si="152"/>
        <v>36900</v>
      </c>
      <c r="M1886" s="24"/>
      <c r="N1886" s="24"/>
      <c r="O1886" s="24">
        <f t="shared" si="153"/>
        <v>0</v>
      </c>
      <c r="Q1886" s="24">
        <f t="shared" si="155"/>
        <v>36900</v>
      </c>
      <c r="R1886" s="24">
        <f t="shared" si="155"/>
        <v>0</v>
      </c>
      <c r="S1886" s="24">
        <f t="shared" si="155"/>
        <v>36900</v>
      </c>
    </row>
    <row r="1887" spans="2:19" x14ac:dyDescent="0.2">
      <c r="B1887" s="73">
        <f t="shared" si="151"/>
        <v>58</v>
      </c>
      <c r="C1887" s="4"/>
      <c r="D1887" s="4"/>
      <c r="E1887" s="4"/>
      <c r="F1887" s="51" t="s">
        <v>79</v>
      </c>
      <c r="G1887" s="4">
        <v>637</v>
      </c>
      <c r="H1887" s="4" t="s">
        <v>130</v>
      </c>
      <c r="I1887" s="24">
        <f>69974+275-4</f>
        <v>70245</v>
      </c>
      <c r="J1887" s="24"/>
      <c r="K1887" s="24">
        <f t="shared" si="152"/>
        <v>70245</v>
      </c>
      <c r="M1887" s="24"/>
      <c r="N1887" s="24"/>
      <c r="O1887" s="24">
        <f t="shared" si="153"/>
        <v>0</v>
      </c>
      <c r="Q1887" s="24">
        <f t="shared" si="155"/>
        <v>70245</v>
      </c>
      <c r="R1887" s="24">
        <f t="shared" si="155"/>
        <v>0</v>
      </c>
      <c r="S1887" s="24">
        <f t="shared" si="155"/>
        <v>70245</v>
      </c>
    </row>
    <row r="1888" spans="2:19" x14ac:dyDescent="0.2">
      <c r="B1888" s="73">
        <f t="shared" si="151"/>
        <v>59</v>
      </c>
      <c r="C1888" s="13"/>
      <c r="D1888" s="13"/>
      <c r="E1888" s="13"/>
      <c r="F1888" s="50" t="s">
        <v>79</v>
      </c>
      <c r="G1888" s="13">
        <v>640</v>
      </c>
      <c r="H1888" s="13" t="s">
        <v>136</v>
      </c>
      <c r="I1888" s="47">
        <v>450</v>
      </c>
      <c r="J1888" s="47"/>
      <c r="K1888" s="47">
        <f t="shared" si="152"/>
        <v>450</v>
      </c>
      <c r="M1888" s="47"/>
      <c r="N1888" s="47"/>
      <c r="O1888" s="47">
        <f t="shared" si="153"/>
        <v>0</v>
      </c>
      <c r="Q1888" s="47">
        <f t="shared" si="155"/>
        <v>450</v>
      </c>
      <c r="R1888" s="47">
        <f t="shared" si="155"/>
        <v>0</v>
      </c>
      <c r="S1888" s="47">
        <f t="shared" si="155"/>
        <v>450</v>
      </c>
    </row>
    <row r="1889" spans="2:19" ht="15" x14ac:dyDescent="0.25">
      <c r="B1889" s="73">
        <f t="shared" si="151"/>
        <v>60</v>
      </c>
      <c r="C1889" s="2"/>
      <c r="D1889" s="2">
        <v>3</v>
      </c>
      <c r="E1889" s="192" t="s">
        <v>358</v>
      </c>
      <c r="F1889" s="193"/>
      <c r="G1889" s="193"/>
      <c r="H1889" s="194"/>
      <c r="I1889" s="44">
        <f>I1890+I1894</f>
        <v>19725</v>
      </c>
      <c r="J1889" s="44">
        <f>J1890+J1894</f>
        <v>0</v>
      </c>
      <c r="K1889" s="44">
        <f t="shared" si="152"/>
        <v>19725</v>
      </c>
      <c r="M1889" s="44">
        <f>M1890+M1894</f>
        <v>0</v>
      </c>
      <c r="N1889" s="44">
        <f>N1890+N1894</f>
        <v>0</v>
      </c>
      <c r="O1889" s="44">
        <f t="shared" si="153"/>
        <v>0</v>
      </c>
      <c r="Q1889" s="44">
        <f t="shared" si="155"/>
        <v>19725</v>
      </c>
      <c r="R1889" s="44">
        <f t="shared" si="155"/>
        <v>0</v>
      </c>
      <c r="S1889" s="44">
        <f t="shared" si="155"/>
        <v>19725</v>
      </c>
    </row>
    <row r="1890" spans="2:19" x14ac:dyDescent="0.2">
      <c r="B1890" s="73">
        <f t="shared" si="151"/>
        <v>61</v>
      </c>
      <c r="C1890" s="13"/>
      <c r="D1890" s="13"/>
      <c r="E1890" s="13"/>
      <c r="F1890" s="50" t="s">
        <v>79</v>
      </c>
      <c r="G1890" s="13">
        <v>630</v>
      </c>
      <c r="H1890" s="13" t="s">
        <v>129</v>
      </c>
      <c r="I1890" s="47">
        <f>I1893+I1892+I1891</f>
        <v>1425</v>
      </c>
      <c r="J1890" s="47">
        <f>J1893+J1892+J1891</f>
        <v>0</v>
      </c>
      <c r="K1890" s="47">
        <f t="shared" si="152"/>
        <v>1425</v>
      </c>
      <c r="M1890" s="47">
        <f>M1893+M1892+M1891</f>
        <v>0</v>
      </c>
      <c r="N1890" s="47">
        <f>N1893+N1892+N1891</f>
        <v>0</v>
      </c>
      <c r="O1890" s="47">
        <f t="shared" si="153"/>
        <v>0</v>
      </c>
      <c r="Q1890" s="47">
        <f t="shared" si="155"/>
        <v>1425</v>
      </c>
      <c r="R1890" s="47">
        <f t="shared" si="155"/>
        <v>0</v>
      </c>
      <c r="S1890" s="47">
        <f t="shared" si="155"/>
        <v>1425</v>
      </c>
    </row>
    <row r="1891" spans="2:19" x14ac:dyDescent="0.2">
      <c r="B1891" s="73">
        <f t="shared" si="151"/>
        <v>62</v>
      </c>
      <c r="C1891" s="4"/>
      <c r="D1891" s="4"/>
      <c r="E1891" s="4"/>
      <c r="F1891" s="51" t="s">
        <v>79</v>
      </c>
      <c r="G1891" s="4">
        <v>633</v>
      </c>
      <c r="H1891" s="4" t="s">
        <v>133</v>
      </c>
      <c r="I1891" s="24">
        <v>1000</v>
      </c>
      <c r="J1891" s="24"/>
      <c r="K1891" s="24">
        <f t="shared" si="152"/>
        <v>1000</v>
      </c>
      <c r="M1891" s="24"/>
      <c r="N1891" s="24"/>
      <c r="O1891" s="24">
        <f t="shared" si="153"/>
        <v>0</v>
      </c>
      <c r="Q1891" s="24">
        <f t="shared" si="155"/>
        <v>1000</v>
      </c>
      <c r="R1891" s="24">
        <f t="shared" si="155"/>
        <v>0</v>
      </c>
      <c r="S1891" s="24">
        <f t="shared" si="155"/>
        <v>1000</v>
      </c>
    </row>
    <row r="1892" spans="2:19" x14ac:dyDescent="0.2">
      <c r="B1892" s="73">
        <f t="shared" si="151"/>
        <v>63</v>
      </c>
      <c r="C1892" s="4"/>
      <c r="D1892" s="4"/>
      <c r="E1892" s="4"/>
      <c r="F1892" s="51" t="s">
        <v>79</v>
      </c>
      <c r="G1892" s="4">
        <v>635</v>
      </c>
      <c r="H1892" s="4" t="s">
        <v>139</v>
      </c>
      <c r="I1892" s="24">
        <v>200</v>
      </c>
      <c r="J1892" s="24"/>
      <c r="K1892" s="24">
        <f t="shared" si="152"/>
        <v>200</v>
      </c>
      <c r="M1892" s="24"/>
      <c r="N1892" s="24"/>
      <c r="O1892" s="24">
        <f t="shared" si="153"/>
        <v>0</v>
      </c>
      <c r="Q1892" s="24">
        <f t="shared" si="155"/>
        <v>200</v>
      </c>
      <c r="R1892" s="24">
        <f t="shared" si="155"/>
        <v>0</v>
      </c>
      <c r="S1892" s="24">
        <f t="shared" si="155"/>
        <v>200</v>
      </c>
    </row>
    <row r="1893" spans="2:19" x14ac:dyDescent="0.2">
      <c r="B1893" s="73">
        <f t="shared" si="151"/>
        <v>64</v>
      </c>
      <c r="C1893" s="4"/>
      <c r="D1893" s="4"/>
      <c r="E1893" s="4"/>
      <c r="F1893" s="51" t="s">
        <v>79</v>
      </c>
      <c r="G1893" s="4">
        <v>637</v>
      </c>
      <c r="H1893" s="4" t="s">
        <v>130</v>
      </c>
      <c r="I1893" s="24">
        <v>225</v>
      </c>
      <c r="J1893" s="24"/>
      <c r="K1893" s="24">
        <f t="shared" si="152"/>
        <v>225</v>
      </c>
      <c r="M1893" s="24"/>
      <c r="N1893" s="24"/>
      <c r="O1893" s="24">
        <f t="shared" si="153"/>
        <v>0</v>
      </c>
      <c r="Q1893" s="24">
        <f t="shared" si="155"/>
        <v>225</v>
      </c>
      <c r="R1893" s="24">
        <f t="shared" si="155"/>
        <v>0</v>
      </c>
      <c r="S1893" s="24">
        <f t="shared" si="155"/>
        <v>225</v>
      </c>
    </row>
    <row r="1894" spans="2:19" ht="15" x14ac:dyDescent="0.25">
      <c r="B1894" s="73">
        <f t="shared" ref="B1894:B1957" si="156">B1893+1</f>
        <v>65</v>
      </c>
      <c r="C1894" s="16"/>
      <c r="D1894" s="16"/>
      <c r="E1894" s="16">
        <v>2</v>
      </c>
      <c r="F1894" s="48"/>
      <c r="G1894" s="16"/>
      <c r="H1894" s="16" t="s">
        <v>258</v>
      </c>
      <c r="I1894" s="45">
        <f>I1895</f>
        <v>18300</v>
      </c>
      <c r="J1894" s="45">
        <f>J1895</f>
        <v>0</v>
      </c>
      <c r="K1894" s="45">
        <f t="shared" ref="K1894:K1957" si="157">I1894+J1894</f>
        <v>18300</v>
      </c>
      <c r="M1894" s="45">
        <f>M1895</f>
        <v>0</v>
      </c>
      <c r="N1894" s="45">
        <f>N1895</f>
        <v>0</v>
      </c>
      <c r="O1894" s="45">
        <f t="shared" ref="O1894:O1957" si="158">M1894+N1894</f>
        <v>0</v>
      </c>
      <c r="Q1894" s="45">
        <f t="shared" si="155"/>
        <v>18300</v>
      </c>
      <c r="R1894" s="45">
        <f t="shared" si="155"/>
        <v>0</v>
      </c>
      <c r="S1894" s="45">
        <f t="shared" si="155"/>
        <v>18300</v>
      </c>
    </row>
    <row r="1895" spans="2:19" x14ac:dyDescent="0.2">
      <c r="B1895" s="73">
        <f t="shared" si="156"/>
        <v>66</v>
      </c>
      <c r="C1895" s="13"/>
      <c r="D1895" s="13"/>
      <c r="E1895" s="13"/>
      <c r="F1895" s="50" t="s">
        <v>79</v>
      </c>
      <c r="G1895" s="13">
        <v>630</v>
      </c>
      <c r="H1895" s="13" t="s">
        <v>129</v>
      </c>
      <c r="I1895" s="47">
        <f>I1899+I1898+I1897+I1896</f>
        <v>18300</v>
      </c>
      <c r="J1895" s="47">
        <f>J1899+J1898+J1897+J1896</f>
        <v>0</v>
      </c>
      <c r="K1895" s="47">
        <f t="shared" si="157"/>
        <v>18300</v>
      </c>
      <c r="M1895" s="47">
        <f>M1899+M1898+M1897+M1896</f>
        <v>0</v>
      </c>
      <c r="N1895" s="47">
        <f>N1899+N1898+N1897+N1896</f>
        <v>0</v>
      </c>
      <c r="O1895" s="47">
        <f t="shared" si="158"/>
        <v>0</v>
      </c>
      <c r="Q1895" s="47">
        <f t="shared" si="155"/>
        <v>18300</v>
      </c>
      <c r="R1895" s="47">
        <f t="shared" si="155"/>
        <v>0</v>
      </c>
      <c r="S1895" s="47">
        <f t="shared" si="155"/>
        <v>18300</v>
      </c>
    </row>
    <row r="1896" spans="2:19" x14ac:dyDescent="0.2">
      <c r="B1896" s="73">
        <f t="shared" si="156"/>
        <v>67</v>
      </c>
      <c r="C1896" s="4"/>
      <c r="D1896" s="4"/>
      <c r="E1896" s="4"/>
      <c r="F1896" s="51" t="s">
        <v>79</v>
      </c>
      <c r="G1896" s="4">
        <v>632</v>
      </c>
      <c r="H1896" s="4" t="s">
        <v>140</v>
      </c>
      <c r="I1896" s="24">
        <v>17800</v>
      </c>
      <c r="J1896" s="24"/>
      <c r="K1896" s="24">
        <f t="shared" si="157"/>
        <v>17800</v>
      </c>
      <c r="M1896" s="24"/>
      <c r="N1896" s="24"/>
      <c r="O1896" s="24">
        <f t="shared" si="158"/>
        <v>0</v>
      </c>
      <c r="Q1896" s="24">
        <f t="shared" si="155"/>
        <v>17800</v>
      </c>
      <c r="R1896" s="24">
        <f t="shared" si="155"/>
        <v>0</v>
      </c>
      <c r="S1896" s="24">
        <f t="shared" si="155"/>
        <v>17800</v>
      </c>
    </row>
    <row r="1897" spans="2:19" x14ac:dyDescent="0.2">
      <c r="B1897" s="73">
        <f t="shared" si="156"/>
        <v>68</v>
      </c>
      <c r="C1897" s="4"/>
      <c r="D1897" s="4"/>
      <c r="E1897" s="4"/>
      <c r="F1897" s="51" t="s">
        <v>79</v>
      </c>
      <c r="G1897" s="4">
        <v>633</v>
      </c>
      <c r="H1897" s="4" t="s">
        <v>133</v>
      </c>
      <c r="I1897" s="24">
        <v>100</v>
      </c>
      <c r="J1897" s="24"/>
      <c r="K1897" s="24">
        <f t="shared" si="157"/>
        <v>100</v>
      </c>
      <c r="M1897" s="24"/>
      <c r="N1897" s="24"/>
      <c r="O1897" s="24">
        <f t="shared" si="158"/>
        <v>0</v>
      </c>
      <c r="Q1897" s="24">
        <f t="shared" si="155"/>
        <v>100</v>
      </c>
      <c r="R1897" s="24">
        <f t="shared" si="155"/>
        <v>0</v>
      </c>
      <c r="S1897" s="24">
        <f t="shared" si="155"/>
        <v>100</v>
      </c>
    </row>
    <row r="1898" spans="2:19" x14ac:dyDescent="0.2">
      <c r="B1898" s="73">
        <f t="shared" si="156"/>
        <v>69</v>
      </c>
      <c r="C1898" s="4"/>
      <c r="D1898" s="4"/>
      <c r="E1898" s="4"/>
      <c r="F1898" s="51" t="s">
        <v>79</v>
      </c>
      <c r="G1898" s="4">
        <v>635</v>
      </c>
      <c r="H1898" s="4" t="s">
        <v>139</v>
      </c>
      <c r="I1898" s="24">
        <v>300</v>
      </c>
      <c r="J1898" s="24"/>
      <c r="K1898" s="24">
        <f t="shared" si="157"/>
        <v>300</v>
      </c>
      <c r="M1898" s="24"/>
      <c r="N1898" s="24"/>
      <c r="O1898" s="24">
        <f t="shared" si="158"/>
        <v>0</v>
      </c>
      <c r="Q1898" s="24">
        <f t="shared" si="155"/>
        <v>300</v>
      </c>
      <c r="R1898" s="24">
        <f t="shared" si="155"/>
        <v>0</v>
      </c>
      <c r="S1898" s="24">
        <f t="shared" si="155"/>
        <v>300</v>
      </c>
    </row>
    <row r="1899" spans="2:19" x14ac:dyDescent="0.2">
      <c r="B1899" s="73">
        <f t="shared" si="156"/>
        <v>70</v>
      </c>
      <c r="C1899" s="4"/>
      <c r="D1899" s="4"/>
      <c r="E1899" s="4"/>
      <c r="F1899" s="51" t="s">
        <v>79</v>
      </c>
      <c r="G1899" s="4">
        <v>637</v>
      </c>
      <c r="H1899" s="4" t="s">
        <v>130</v>
      </c>
      <c r="I1899" s="24">
        <v>100</v>
      </c>
      <c r="J1899" s="24"/>
      <c r="K1899" s="24">
        <f t="shared" si="157"/>
        <v>100</v>
      </c>
      <c r="M1899" s="24"/>
      <c r="N1899" s="24"/>
      <c r="O1899" s="24">
        <f t="shared" si="158"/>
        <v>0</v>
      </c>
      <c r="Q1899" s="24">
        <f t="shared" si="155"/>
        <v>100</v>
      </c>
      <c r="R1899" s="24">
        <f t="shared" si="155"/>
        <v>0</v>
      </c>
      <c r="S1899" s="24">
        <f t="shared" si="155"/>
        <v>100</v>
      </c>
    </row>
    <row r="1900" spans="2:19" ht="15" x14ac:dyDescent="0.2">
      <c r="B1900" s="73">
        <f t="shared" si="156"/>
        <v>71</v>
      </c>
      <c r="C1900" s="9">
        <v>6</v>
      </c>
      <c r="D1900" s="200" t="s">
        <v>439</v>
      </c>
      <c r="E1900" s="193"/>
      <c r="F1900" s="193"/>
      <c r="G1900" s="193"/>
      <c r="H1900" s="194"/>
      <c r="I1900" s="43">
        <f>I1901+I1902+I1904+I1906</f>
        <v>996060</v>
      </c>
      <c r="J1900" s="43">
        <f>J1901+J1902+J1904+J1906</f>
        <v>0</v>
      </c>
      <c r="K1900" s="43">
        <f t="shared" si="157"/>
        <v>996060</v>
      </c>
      <c r="M1900" s="43">
        <f>M1901+M1902+M1904+M1906</f>
        <v>4000</v>
      </c>
      <c r="N1900" s="43">
        <f>N1901+N1902+N1904+N1906</f>
        <v>0</v>
      </c>
      <c r="O1900" s="43">
        <f t="shared" si="158"/>
        <v>4000</v>
      </c>
      <c r="Q1900" s="43">
        <f t="shared" si="155"/>
        <v>1000060</v>
      </c>
      <c r="R1900" s="43">
        <f t="shared" si="155"/>
        <v>0</v>
      </c>
      <c r="S1900" s="43">
        <f t="shared" si="155"/>
        <v>1000060</v>
      </c>
    </row>
    <row r="1901" spans="2:19" x14ac:dyDescent="0.2">
      <c r="B1901" s="73">
        <f t="shared" si="156"/>
        <v>72</v>
      </c>
      <c r="C1901" s="13"/>
      <c r="D1901" s="13"/>
      <c r="E1901" s="13"/>
      <c r="F1901" s="50" t="s">
        <v>79</v>
      </c>
      <c r="G1901" s="13">
        <v>620</v>
      </c>
      <c r="H1901" s="13" t="s">
        <v>132</v>
      </c>
      <c r="I1901" s="47">
        <v>760</v>
      </c>
      <c r="J1901" s="47"/>
      <c r="K1901" s="47">
        <f t="shared" si="157"/>
        <v>760</v>
      </c>
      <c r="M1901" s="47"/>
      <c r="N1901" s="47"/>
      <c r="O1901" s="47">
        <f t="shared" si="158"/>
        <v>0</v>
      </c>
      <c r="Q1901" s="47">
        <f t="shared" si="155"/>
        <v>760</v>
      </c>
      <c r="R1901" s="47">
        <f t="shared" si="155"/>
        <v>0</v>
      </c>
      <c r="S1901" s="47">
        <f t="shared" si="155"/>
        <v>760</v>
      </c>
    </row>
    <row r="1902" spans="2:19" x14ac:dyDescent="0.2">
      <c r="B1902" s="73">
        <f t="shared" si="156"/>
        <v>73</v>
      </c>
      <c r="C1902" s="13"/>
      <c r="D1902" s="13"/>
      <c r="E1902" s="13"/>
      <c r="F1902" s="50" t="s">
        <v>79</v>
      </c>
      <c r="G1902" s="13">
        <v>630</v>
      </c>
      <c r="H1902" s="13" t="s">
        <v>129</v>
      </c>
      <c r="I1902" s="47">
        <f>I1903</f>
        <v>3000</v>
      </c>
      <c r="J1902" s="47">
        <f>J1903</f>
        <v>0</v>
      </c>
      <c r="K1902" s="47">
        <f t="shared" si="157"/>
        <v>3000</v>
      </c>
      <c r="M1902" s="47">
        <f>M1903</f>
        <v>0</v>
      </c>
      <c r="N1902" s="47">
        <f>N1903</f>
        <v>0</v>
      </c>
      <c r="O1902" s="47">
        <f t="shared" si="158"/>
        <v>0</v>
      </c>
      <c r="Q1902" s="47">
        <f t="shared" si="155"/>
        <v>3000</v>
      </c>
      <c r="R1902" s="47">
        <f t="shared" si="155"/>
        <v>0</v>
      </c>
      <c r="S1902" s="47">
        <f t="shared" si="155"/>
        <v>3000</v>
      </c>
    </row>
    <row r="1903" spans="2:19" x14ac:dyDescent="0.2">
      <c r="B1903" s="73">
        <f t="shared" si="156"/>
        <v>74</v>
      </c>
      <c r="C1903" s="4"/>
      <c r="D1903" s="4"/>
      <c r="E1903" s="4"/>
      <c r="F1903" s="51" t="s">
        <v>79</v>
      </c>
      <c r="G1903" s="4">
        <v>637</v>
      </c>
      <c r="H1903" s="4" t="s">
        <v>130</v>
      </c>
      <c r="I1903" s="24">
        <v>3000</v>
      </c>
      <c r="J1903" s="24"/>
      <c r="K1903" s="24">
        <f t="shared" si="157"/>
        <v>3000</v>
      </c>
      <c r="M1903" s="24"/>
      <c r="N1903" s="24"/>
      <c r="O1903" s="24">
        <f t="shared" si="158"/>
        <v>0</v>
      </c>
      <c r="Q1903" s="24">
        <f t="shared" si="155"/>
        <v>3000</v>
      </c>
      <c r="R1903" s="24">
        <f t="shared" si="155"/>
        <v>0</v>
      </c>
      <c r="S1903" s="24">
        <f t="shared" si="155"/>
        <v>3000</v>
      </c>
    </row>
    <row r="1904" spans="2:19" x14ac:dyDescent="0.2">
      <c r="B1904" s="73">
        <f t="shared" si="156"/>
        <v>75</v>
      </c>
      <c r="C1904" s="13"/>
      <c r="D1904" s="13"/>
      <c r="E1904" s="13"/>
      <c r="F1904" s="50" t="s">
        <v>79</v>
      </c>
      <c r="G1904" s="13">
        <v>640</v>
      </c>
      <c r="H1904" s="13" t="s">
        <v>136</v>
      </c>
      <c r="I1904" s="47">
        <f>SUM(I1905:I1905)</f>
        <v>7000</v>
      </c>
      <c r="J1904" s="47">
        <f>SUM(J1905:J1905)</f>
        <v>0</v>
      </c>
      <c r="K1904" s="47">
        <f t="shared" si="157"/>
        <v>7000</v>
      </c>
      <c r="M1904" s="47"/>
      <c r="N1904" s="47"/>
      <c r="O1904" s="47">
        <f t="shared" si="158"/>
        <v>0</v>
      </c>
      <c r="Q1904" s="47">
        <f t="shared" si="155"/>
        <v>7000</v>
      </c>
      <c r="R1904" s="47">
        <f t="shared" si="155"/>
        <v>0</v>
      </c>
      <c r="S1904" s="47">
        <f t="shared" si="155"/>
        <v>7000</v>
      </c>
    </row>
    <row r="1905" spans="2:19" x14ac:dyDescent="0.2">
      <c r="B1905" s="73">
        <f t="shared" si="156"/>
        <v>76</v>
      </c>
      <c r="C1905" s="66"/>
      <c r="D1905" s="66"/>
      <c r="E1905" s="66"/>
      <c r="F1905" s="70"/>
      <c r="G1905" s="66"/>
      <c r="H1905" s="87" t="s">
        <v>324</v>
      </c>
      <c r="I1905" s="63">
        <v>7000</v>
      </c>
      <c r="J1905" s="63"/>
      <c r="K1905" s="63">
        <f t="shared" si="157"/>
        <v>7000</v>
      </c>
      <c r="M1905" s="68"/>
      <c r="N1905" s="68"/>
      <c r="O1905" s="68">
        <f t="shared" si="158"/>
        <v>0</v>
      </c>
      <c r="Q1905" s="63">
        <f t="shared" si="155"/>
        <v>7000</v>
      </c>
      <c r="R1905" s="63">
        <f t="shared" si="155"/>
        <v>0</v>
      </c>
      <c r="S1905" s="63">
        <f t="shared" si="155"/>
        <v>7000</v>
      </c>
    </row>
    <row r="1906" spans="2:19" ht="15" x14ac:dyDescent="0.25">
      <c r="B1906" s="73">
        <f t="shared" si="156"/>
        <v>77</v>
      </c>
      <c r="C1906" s="16"/>
      <c r="D1906" s="16"/>
      <c r="E1906" s="16">
        <v>5</v>
      </c>
      <c r="F1906" s="48"/>
      <c r="G1906" s="16"/>
      <c r="H1906" s="16" t="s">
        <v>267</v>
      </c>
      <c r="I1906" s="45">
        <f>I1907+I1908+I1909+I1916+I1917</f>
        <v>985300</v>
      </c>
      <c r="J1906" s="45">
        <f>J1907+J1908+J1909+J1916+J1917</f>
        <v>0</v>
      </c>
      <c r="K1906" s="45">
        <f t="shared" si="157"/>
        <v>985300</v>
      </c>
      <c r="M1906" s="45">
        <f>M1907+M1908+M1909+M1916+M1917</f>
        <v>4000</v>
      </c>
      <c r="N1906" s="45">
        <f>N1907+N1908+N1909+N1916+N1917</f>
        <v>0</v>
      </c>
      <c r="O1906" s="45">
        <f t="shared" si="158"/>
        <v>4000</v>
      </c>
      <c r="Q1906" s="45">
        <f t="shared" si="155"/>
        <v>989300</v>
      </c>
      <c r="R1906" s="45">
        <f t="shared" si="155"/>
        <v>0</v>
      </c>
      <c r="S1906" s="45">
        <f t="shared" si="155"/>
        <v>989300</v>
      </c>
    </row>
    <row r="1907" spans="2:19" x14ac:dyDescent="0.2">
      <c r="B1907" s="73">
        <f t="shared" si="156"/>
        <v>78</v>
      </c>
      <c r="C1907" s="13"/>
      <c r="D1907" s="13"/>
      <c r="E1907" s="13"/>
      <c r="F1907" s="50" t="s">
        <v>78</v>
      </c>
      <c r="G1907" s="13">
        <v>610</v>
      </c>
      <c r="H1907" s="13" t="s">
        <v>137</v>
      </c>
      <c r="I1907" s="47">
        <f>444453+2</f>
        <v>444455</v>
      </c>
      <c r="J1907" s="47"/>
      <c r="K1907" s="47">
        <f t="shared" si="157"/>
        <v>444455</v>
      </c>
      <c r="M1907" s="47"/>
      <c r="N1907" s="47"/>
      <c r="O1907" s="47">
        <f t="shared" si="158"/>
        <v>0</v>
      </c>
      <c r="Q1907" s="47">
        <f t="shared" si="155"/>
        <v>444455</v>
      </c>
      <c r="R1907" s="47">
        <f t="shared" si="155"/>
        <v>0</v>
      </c>
      <c r="S1907" s="47">
        <f t="shared" si="155"/>
        <v>444455</v>
      </c>
    </row>
    <row r="1908" spans="2:19" x14ac:dyDescent="0.2">
      <c r="B1908" s="73">
        <f t="shared" si="156"/>
        <v>79</v>
      </c>
      <c r="C1908" s="13"/>
      <c r="D1908" s="13"/>
      <c r="E1908" s="13"/>
      <c r="F1908" s="50" t="s">
        <v>78</v>
      </c>
      <c r="G1908" s="13">
        <v>620</v>
      </c>
      <c r="H1908" s="13" t="s">
        <v>132</v>
      </c>
      <c r="I1908" s="47">
        <f>155559+1</f>
        <v>155560</v>
      </c>
      <c r="J1908" s="47"/>
      <c r="K1908" s="47">
        <f t="shared" si="157"/>
        <v>155560</v>
      </c>
      <c r="M1908" s="47"/>
      <c r="N1908" s="47"/>
      <c r="O1908" s="47">
        <f t="shared" si="158"/>
        <v>0</v>
      </c>
      <c r="Q1908" s="47">
        <f t="shared" si="155"/>
        <v>155560</v>
      </c>
      <c r="R1908" s="47">
        <f t="shared" si="155"/>
        <v>0</v>
      </c>
      <c r="S1908" s="47">
        <f t="shared" si="155"/>
        <v>155560</v>
      </c>
    </row>
    <row r="1909" spans="2:19" x14ac:dyDescent="0.2">
      <c r="B1909" s="73">
        <f t="shared" si="156"/>
        <v>80</v>
      </c>
      <c r="C1909" s="13"/>
      <c r="D1909" s="13"/>
      <c r="E1909" s="13"/>
      <c r="F1909" s="50" t="s">
        <v>78</v>
      </c>
      <c r="G1909" s="13">
        <v>630</v>
      </c>
      <c r="H1909" s="13" t="s">
        <v>129</v>
      </c>
      <c r="I1909" s="47">
        <f>I1915+I1914+I1913+I1912+I1911+I1910</f>
        <v>382185</v>
      </c>
      <c r="J1909" s="47">
        <f>J1915+J1914+J1913+J1912+J1911+J1910</f>
        <v>0</v>
      </c>
      <c r="K1909" s="47">
        <f t="shared" si="157"/>
        <v>382185</v>
      </c>
      <c r="M1909" s="47">
        <f>M1915+M1914+M1913+M1912+M1911+M1910</f>
        <v>0</v>
      </c>
      <c r="N1909" s="47">
        <f>N1915+N1914+N1913+N1912+N1911+N1910</f>
        <v>0</v>
      </c>
      <c r="O1909" s="47">
        <f t="shared" si="158"/>
        <v>0</v>
      </c>
      <c r="Q1909" s="47">
        <f t="shared" si="155"/>
        <v>382185</v>
      </c>
      <c r="R1909" s="47">
        <f t="shared" si="155"/>
        <v>0</v>
      </c>
      <c r="S1909" s="47">
        <f t="shared" si="155"/>
        <v>382185</v>
      </c>
    </row>
    <row r="1910" spans="2:19" x14ac:dyDescent="0.2">
      <c r="B1910" s="73">
        <f t="shared" si="156"/>
        <v>81</v>
      </c>
      <c r="C1910" s="4"/>
      <c r="D1910" s="4"/>
      <c r="E1910" s="4"/>
      <c r="F1910" s="51" t="s">
        <v>78</v>
      </c>
      <c r="G1910" s="4">
        <v>631</v>
      </c>
      <c r="H1910" s="4" t="s">
        <v>135</v>
      </c>
      <c r="I1910" s="24">
        <v>200</v>
      </c>
      <c r="J1910" s="24"/>
      <c r="K1910" s="24">
        <f t="shared" si="157"/>
        <v>200</v>
      </c>
      <c r="M1910" s="24"/>
      <c r="N1910" s="24"/>
      <c r="O1910" s="24">
        <f t="shared" si="158"/>
        <v>0</v>
      </c>
      <c r="Q1910" s="24">
        <f t="shared" si="155"/>
        <v>200</v>
      </c>
      <c r="R1910" s="24">
        <f t="shared" si="155"/>
        <v>0</v>
      </c>
      <c r="S1910" s="24">
        <f t="shared" si="155"/>
        <v>200</v>
      </c>
    </row>
    <row r="1911" spans="2:19" x14ac:dyDescent="0.2">
      <c r="B1911" s="73">
        <f t="shared" si="156"/>
        <v>82</v>
      </c>
      <c r="C1911" s="4"/>
      <c r="D1911" s="4"/>
      <c r="E1911" s="4"/>
      <c r="F1911" s="51" t="s">
        <v>78</v>
      </c>
      <c r="G1911" s="4">
        <v>632</v>
      </c>
      <c r="H1911" s="4" t="s">
        <v>140</v>
      </c>
      <c r="I1911" s="24">
        <v>93750</v>
      </c>
      <c r="J1911" s="24"/>
      <c r="K1911" s="24">
        <f t="shared" si="157"/>
        <v>93750</v>
      </c>
      <c r="M1911" s="24"/>
      <c r="N1911" s="24"/>
      <c r="O1911" s="24">
        <f t="shared" si="158"/>
        <v>0</v>
      </c>
      <c r="Q1911" s="24">
        <f t="shared" si="155"/>
        <v>93750</v>
      </c>
      <c r="R1911" s="24">
        <f t="shared" si="155"/>
        <v>0</v>
      </c>
      <c r="S1911" s="24">
        <f t="shared" si="155"/>
        <v>93750</v>
      </c>
    </row>
    <row r="1912" spans="2:19" x14ac:dyDescent="0.2">
      <c r="B1912" s="73">
        <f t="shared" si="156"/>
        <v>83</v>
      </c>
      <c r="C1912" s="4"/>
      <c r="D1912" s="4"/>
      <c r="E1912" s="4"/>
      <c r="F1912" s="51" t="s">
        <v>78</v>
      </c>
      <c r="G1912" s="4">
        <v>633</v>
      </c>
      <c r="H1912" s="4" t="s">
        <v>133</v>
      </c>
      <c r="I1912" s="24">
        <v>18870</v>
      </c>
      <c r="J1912" s="24"/>
      <c r="K1912" s="24">
        <f t="shared" si="157"/>
        <v>18870</v>
      </c>
      <c r="M1912" s="24"/>
      <c r="N1912" s="24"/>
      <c r="O1912" s="24">
        <f t="shared" si="158"/>
        <v>0</v>
      </c>
      <c r="Q1912" s="24">
        <f t="shared" si="155"/>
        <v>18870</v>
      </c>
      <c r="R1912" s="24">
        <f t="shared" si="155"/>
        <v>0</v>
      </c>
      <c r="S1912" s="24">
        <f t="shared" si="155"/>
        <v>18870</v>
      </c>
    </row>
    <row r="1913" spans="2:19" x14ac:dyDescent="0.2">
      <c r="B1913" s="73">
        <f t="shared" si="156"/>
        <v>84</v>
      </c>
      <c r="C1913" s="4"/>
      <c r="D1913" s="4"/>
      <c r="E1913" s="4"/>
      <c r="F1913" s="51" t="s">
        <v>78</v>
      </c>
      <c r="G1913" s="4">
        <v>634</v>
      </c>
      <c r="H1913" s="4" t="s">
        <v>138</v>
      </c>
      <c r="I1913" s="24">
        <v>1900</v>
      </c>
      <c r="J1913" s="24"/>
      <c r="K1913" s="24">
        <f t="shared" si="157"/>
        <v>1900</v>
      </c>
      <c r="M1913" s="24"/>
      <c r="N1913" s="24"/>
      <c r="O1913" s="24">
        <f t="shared" si="158"/>
        <v>0</v>
      </c>
      <c r="Q1913" s="24">
        <f t="shared" si="155"/>
        <v>1900</v>
      </c>
      <c r="R1913" s="24">
        <f t="shared" si="155"/>
        <v>0</v>
      </c>
      <c r="S1913" s="24">
        <f t="shared" si="155"/>
        <v>1900</v>
      </c>
    </row>
    <row r="1914" spans="2:19" x14ac:dyDescent="0.2">
      <c r="B1914" s="73">
        <f t="shared" si="156"/>
        <v>85</v>
      </c>
      <c r="C1914" s="4"/>
      <c r="D1914" s="4"/>
      <c r="E1914" s="4"/>
      <c r="F1914" s="51" t="s">
        <v>78</v>
      </c>
      <c r="G1914" s="4">
        <v>635</v>
      </c>
      <c r="H1914" s="4" t="s">
        <v>139</v>
      </c>
      <c r="I1914" s="24">
        <v>24250</v>
      </c>
      <c r="J1914" s="24"/>
      <c r="K1914" s="24">
        <f t="shared" si="157"/>
        <v>24250</v>
      </c>
      <c r="M1914" s="24"/>
      <c r="N1914" s="24"/>
      <c r="O1914" s="24">
        <f t="shared" si="158"/>
        <v>0</v>
      </c>
      <c r="Q1914" s="24">
        <f t="shared" si="155"/>
        <v>24250</v>
      </c>
      <c r="R1914" s="24">
        <f t="shared" si="155"/>
        <v>0</v>
      </c>
      <c r="S1914" s="24">
        <f t="shared" si="155"/>
        <v>24250</v>
      </c>
    </row>
    <row r="1915" spans="2:19" x14ac:dyDescent="0.2">
      <c r="B1915" s="73">
        <f t="shared" si="156"/>
        <v>86</v>
      </c>
      <c r="C1915" s="4"/>
      <c r="D1915" s="4"/>
      <c r="E1915" s="4"/>
      <c r="F1915" s="51" t="s">
        <v>78</v>
      </c>
      <c r="G1915" s="4">
        <v>637</v>
      </c>
      <c r="H1915" s="4" t="s">
        <v>130</v>
      </c>
      <c r="I1915" s="24">
        <f>242937+275+3</f>
        <v>243215</v>
      </c>
      <c r="J1915" s="24"/>
      <c r="K1915" s="24">
        <f t="shared" si="157"/>
        <v>243215</v>
      </c>
      <c r="M1915" s="24"/>
      <c r="N1915" s="24"/>
      <c r="O1915" s="24">
        <f t="shared" si="158"/>
        <v>0</v>
      </c>
      <c r="Q1915" s="24">
        <f t="shared" si="155"/>
        <v>243215</v>
      </c>
      <c r="R1915" s="24">
        <f t="shared" si="155"/>
        <v>0</v>
      </c>
      <c r="S1915" s="24">
        <f t="shared" si="155"/>
        <v>243215</v>
      </c>
    </row>
    <row r="1916" spans="2:19" x14ac:dyDescent="0.2">
      <c r="B1916" s="73">
        <f t="shared" si="156"/>
        <v>87</v>
      </c>
      <c r="C1916" s="13"/>
      <c r="D1916" s="13"/>
      <c r="E1916" s="13"/>
      <c r="F1916" s="50" t="s">
        <v>78</v>
      </c>
      <c r="G1916" s="13">
        <v>640</v>
      </c>
      <c r="H1916" s="13" t="s">
        <v>136</v>
      </c>
      <c r="I1916" s="47">
        <v>3100</v>
      </c>
      <c r="J1916" s="47"/>
      <c r="K1916" s="47">
        <f t="shared" si="157"/>
        <v>3100</v>
      </c>
      <c r="M1916" s="47"/>
      <c r="N1916" s="47"/>
      <c r="O1916" s="47">
        <f t="shared" si="158"/>
        <v>0</v>
      </c>
      <c r="Q1916" s="47">
        <f t="shared" si="155"/>
        <v>3100</v>
      </c>
      <c r="R1916" s="47">
        <f t="shared" si="155"/>
        <v>0</v>
      </c>
      <c r="S1916" s="47">
        <f t="shared" si="155"/>
        <v>3100</v>
      </c>
    </row>
    <row r="1917" spans="2:19" x14ac:dyDescent="0.2">
      <c r="B1917" s="73">
        <f t="shared" si="156"/>
        <v>88</v>
      </c>
      <c r="C1917" s="13"/>
      <c r="D1917" s="13"/>
      <c r="E1917" s="13"/>
      <c r="F1917" s="50" t="s">
        <v>78</v>
      </c>
      <c r="G1917" s="13">
        <v>710</v>
      </c>
      <c r="H1917" s="13" t="s">
        <v>185</v>
      </c>
      <c r="I1917" s="47">
        <f>I1918</f>
        <v>0</v>
      </c>
      <c r="J1917" s="47"/>
      <c r="K1917" s="47">
        <f t="shared" si="157"/>
        <v>0</v>
      </c>
      <c r="M1917" s="47">
        <f>M1918</f>
        <v>4000</v>
      </c>
      <c r="N1917" s="47">
        <f>N1918</f>
        <v>0</v>
      </c>
      <c r="O1917" s="47">
        <f t="shared" si="158"/>
        <v>4000</v>
      </c>
      <c r="Q1917" s="47">
        <f t="shared" si="155"/>
        <v>4000</v>
      </c>
      <c r="R1917" s="47">
        <f t="shared" si="155"/>
        <v>0</v>
      </c>
      <c r="S1917" s="47">
        <f t="shared" si="155"/>
        <v>4000</v>
      </c>
    </row>
    <row r="1918" spans="2:19" x14ac:dyDescent="0.2">
      <c r="B1918" s="73">
        <f t="shared" si="156"/>
        <v>89</v>
      </c>
      <c r="C1918" s="4"/>
      <c r="D1918" s="4"/>
      <c r="E1918" s="4"/>
      <c r="F1918" s="83" t="s">
        <v>78</v>
      </c>
      <c r="G1918" s="84">
        <v>717</v>
      </c>
      <c r="H1918" s="84" t="s">
        <v>195</v>
      </c>
      <c r="I1918" s="85">
        <f>SUM(I1919:I1919)</f>
        <v>0</v>
      </c>
      <c r="J1918" s="85">
        <f>SUM(J1919:J1919)</f>
        <v>0</v>
      </c>
      <c r="K1918" s="85">
        <f t="shared" si="157"/>
        <v>0</v>
      </c>
      <c r="M1918" s="85">
        <f>SUM(M1919:M1919)</f>
        <v>4000</v>
      </c>
      <c r="N1918" s="85">
        <f>SUM(N1919:N1919)</f>
        <v>0</v>
      </c>
      <c r="O1918" s="85">
        <f t="shared" si="158"/>
        <v>4000</v>
      </c>
      <c r="Q1918" s="85">
        <f t="shared" si="155"/>
        <v>4000</v>
      </c>
      <c r="R1918" s="85">
        <f t="shared" si="155"/>
        <v>0</v>
      </c>
      <c r="S1918" s="85">
        <f t="shared" si="155"/>
        <v>4000</v>
      </c>
    </row>
    <row r="1919" spans="2:19" x14ac:dyDescent="0.2">
      <c r="B1919" s="73">
        <f t="shared" si="156"/>
        <v>90</v>
      </c>
      <c r="C1919" s="4"/>
      <c r="D1919" s="4"/>
      <c r="E1919" s="4"/>
      <c r="F1919" s="51"/>
      <c r="G1919" s="4"/>
      <c r="H1919" s="4" t="s">
        <v>424</v>
      </c>
      <c r="I1919" s="24"/>
      <c r="J1919" s="24"/>
      <c r="K1919" s="24">
        <f t="shared" si="157"/>
        <v>0</v>
      </c>
      <c r="M1919" s="24">
        <v>4000</v>
      </c>
      <c r="N1919" s="24"/>
      <c r="O1919" s="24">
        <f t="shared" si="158"/>
        <v>4000</v>
      </c>
      <c r="Q1919" s="24">
        <f t="shared" si="155"/>
        <v>4000</v>
      </c>
      <c r="R1919" s="24">
        <f t="shared" si="155"/>
        <v>0</v>
      </c>
      <c r="S1919" s="24">
        <f t="shared" si="155"/>
        <v>4000</v>
      </c>
    </row>
    <row r="1920" spans="2:19" ht="15" x14ac:dyDescent="0.2">
      <c r="B1920" s="73">
        <f t="shared" si="156"/>
        <v>91</v>
      </c>
      <c r="C1920" s="9">
        <v>7</v>
      </c>
      <c r="D1920" s="200" t="s">
        <v>236</v>
      </c>
      <c r="E1920" s="193"/>
      <c r="F1920" s="193"/>
      <c r="G1920" s="193"/>
      <c r="H1920" s="194"/>
      <c r="I1920" s="43">
        <f>I1921</f>
        <v>333870</v>
      </c>
      <c r="J1920" s="43">
        <f>J1921</f>
        <v>0</v>
      </c>
      <c r="K1920" s="43">
        <f t="shared" si="157"/>
        <v>333870</v>
      </c>
      <c r="M1920" s="43">
        <f>M1921</f>
        <v>0</v>
      </c>
      <c r="N1920" s="43">
        <f>N1921</f>
        <v>0</v>
      </c>
      <c r="O1920" s="43">
        <f t="shared" si="158"/>
        <v>0</v>
      </c>
      <c r="Q1920" s="43">
        <f t="shared" si="155"/>
        <v>333870</v>
      </c>
      <c r="R1920" s="43">
        <f t="shared" si="155"/>
        <v>0</v>
      </c>
      <c r="S1920" s="43">
        <f t="shared" si="155"/>
        <v>333870</v>
      </c>
    </row>
    <row r="1921" spans="2:19" ht="15" x14ac:dyDescent="0.25">
      <c r="B1921" s="73">
        <f t="shared" si="156"/>
        <v>92</v>
      </c>
      <c r="C1921" s="16"/>
      <c r="D1921" s="16"/>
      <c r="E1921" s="16">
        <v>5</v>
      </c>
      <c r="F1921" s="48"/>
      <c r="G1921" s="16"/>
      <c r="H1921" s="16" t="s">
        <v>267</v>
      </c>
      <c r="I1921" s="45">
        <f>I1922+I1923+I1924+I1929</f>
        <v>333870</v>
      </c>
      <c r="J1921" s="45">
        <f>J1922+J1923+J1924+J1929</f>
        <v>0</v>
      </c>
      <c r="K1921" s="45">
        <f t="shared" si="157"/>
        <v>333870</v>
      </c>
      <c r="M1921" s="45">
        <f>M1922+M1923+M1924+M1929</f>
        <v>0</v>
      </c>
      <c r="N1921" s="45">
        <f>N1922+N1923+N1924+N1929</f>
        <v>0</v>
      </c>
      <c r="O1921" s="45">
        <f t="shared" si="158"/>
        <v>0</v>
      </c>
      <c r="Q1921" s="45">
        <f t="shared" si="155"/>
        <v>333870</v>
      </c>
      <c r="R1921" s="45">
        <f t="shared" si="155"/>
        <v>0</v>
      </c>
      <c r="S1921" s="45">
        <f t="shared" si="155"/>
        <v>333870</v>
      </c>
    </row>
    <row r="1922" spans="2:19" x14ac:dyDescent="0.2">
      <c r="B1922" s="73">
        <f t="shared" si="156"/>
        <v>93</v>
      </c>
      <c r="C1922" s="13"/>
      <c r="D1922" s="13"/>
      <c r="E1922" s="13"/>
      <c r="F1922" s="50" t="s">
        <v>78</v>
      </c>
      <c r="G1922" s="13">
        <v>610</v>
      </c>
      <c r="H1922" s="13" t="s">
        <v>137</v>
      </c>
      <c r="I1922" s="47">
        <v>221000</v>
      </c>
      <c r="J1922" s="47"/>
      <c r="K1922" s="47">
        <f t="shared" si="157"/>
        <v>221000</v>
      </c>
      <c r="M1922" s="47"/>
      <c r="N1922" s="47"/>
      <c r="O1922" s="47">
        <f t="shared" si="158"/>
        <v>0</v>
      </c>
      <c r="Q1922" s="47">
        <f t="shared" si="155"/>
        <v>221000</v>
      </c>
      <c r="R1922" s="47">
        <f t="shared" si="155"/>
        <v>0</v>
      </c>
      <c r="S1922" s="47">
        <f t="shared" si="155"/>
        <v>221000</v>
      </c>
    </row>
    <row r="1923" spans="2:19" x14ac:dyDescent="0.2">
      <c r="B1923" s="73">
        <f t="shared" si="156"/>
        <v>94</v>
      </c>
      <c r="C1923" s="13"/>
      <c r="D1923" s="13"/>
      <c r="E1923" s="13"/>
      <c r="F1923" s="50" t="s">
        <v>78</v>
      </c>
      <c r="G1923" s="13">
        <v>620</v>
      </c>
      <c r="H1923" s="13" t="s">
        <v>132</v>
      </c>
      <c r="I1923" s="47">
        <v>77350</v>
      </c>
      <c r="J1923" s="47"/>
      <c r="K1923" s="47">
        <f t="shared" si="157"/>
        <v>77350</v>
      </c>
      <c r="M1923" s="47"/>
      <c r="N1923" s="47"/>
      <c r="O1923" s="47">
        <f t="shared" si="158"/>
        <v>0</v>
      </c>
      <c r="Q1923" s="47">
        <f t="shared" si="155"/>
        <v>77350</v>
      </c>
      <c r="R1923" s="47">
        <f t="shared" si="155"/>
        <v>0</v>
      </c>
      <c r="S1923" s="47">
        <f t="shared" si="155"/>
        <v>77350</v>
      </c>
    </row>
    <row r="1924" spans="2:19" x14ac:dyDescent="0.2">
      <c r="B1924" s="73">
        <f t="shared" si="156"/>
        <v>95</v>
      </c>
      <c r="C1924" s="13"/>
      <c r="D1924" s="13"/>
      <c r="E1924" s="13"/>
      <c r="F1924" s="50" t="s">
        <v>78</v>
      </c>
      <c r="G1924" s="13">
        <v>630</v>
      </c>
      <c r="H1924" s="13" t="s">
        <v>129</v>
      </c>
      <c r="I1924" s="47">
        <f>SUM(I1925:I1928)</f>
        <v>33320</v>
      </c>
      <c r="J1924" s="47">
        <f>SUM(J1925:J1928)</f>
        <v>0</v>
      </c>
      <c r="K1924" s="47">
        <f t="shared" si="157"/>
        <v>33320</v>
      </c>
      <c r="M1924" s="47">
        <f>SUM(M1925:M1928)</f>
        <v>0</v>
      </c>
      <c r="N1924" s="47">
        <f>SUM(N1925:N1928)</f>
        <v>0</v>
      </c>
      <c r="O1924" s="47">
        <f t="shared" si="158"/>
        <v>0</v>
      </c>
      <c r="Q1924" s="47">
        <f t="shared" si="155"/>
        <v>33320</v>
      </c>
      <c r="R1924" s="47">
        <f t="shared" si="155"/>
        <v>0</v>
      </c>
      <c r="S1924" s="47">
        <f t="shared" si="155"/>
        <v>33320</v>
      </c>
    </row>
    <row r="1925" spans="2:19" x14ac:dyDescent="0.2">
      <c r="B1925" s="73">
        <f t="shared" si="156"/>
        <v>96</v>
      </c>
      <c r="C1925" s="4"/>
      <c r="D1925" s="4"/>
      <c r="E1925" s="4"/>
      <c r="F1925" s="51" t="s">
        <v>78</v>
      </c>
      <c r="G1925" s="4">
        <v>632</v>
      </c>
      <c r="H1925" s="4" t="s">
        <v>140</v>
      </c>
      <c r="I1925" s="24">
        <v>700</v>
      </c>
      <c r="J1925" s="24"/>
      <c r="K1925" s="24">
        <f t="shared" si="157"/>
        <v>700</v>
      </c>
      <c r="M1925" s="24"/>
      <c r="N1925" s="24"/>
      <c r="O1925" s="24">
        <f t="shared" si="158"/>
        <v>0</v>
      </c>
      <c r="Q1925" s="24">
        <f t="shared" si="155"/>
        <v>700</v>
      </c>
      <c r="R1925" s="24">
        <f t="shared" si="155"/>
        <v>0</v>
      </c>
      <c r="S1925" s="24">
        <f t="shared" si="155"/>
        <v>700</v>
      </c>
    </row>
    <row r="1926" spans="2:19" x14ac:dyDescent="0.2">
      <c r="B1926" s="73">
        <f t="shared" si="156"/>
        <v>97</v>
      </c>
      <c r="C1926" s="4"/>
      <c r="D1926" s="4"/>
      <c r="E1926" s="4"/>
      <c r="F1926" s="51" t="s">
        <v>78</v>
      </c>
      <c r="G1926" s="4">
        <v>633</v>
      </c>
      <c r="H1926" s="4" t="s">
        <v>133</v>
      </c>
      <c r="I1926" s="24">
        <v>2700</v>
      </c>
      <c r="J1926" s="24"/>
      <c r="K1926" s="24">
        <f t="shared" si="157"/>
        <v>2700</v>
      </c>
      <c r="M1926" s="24"/>
      <c r="N1926" s="24"/>
      <c r="O1926" s="24">
        <f t="shared" si="158"/>
        <v>0</v>
      </c>
      <c r="Q1926" s="24">
        <f t="shared" si="155"/>
        <v>2700</v>
      </c>
      <c r="R1926" s="24">
        <f t="shared" si="155"/>
        <v>0</v>
      </c>
      <c r="S1926" s="24">
        <f t="shared" si="155"/>
        <v>2700</v>
      </c>
    </row>
    <row r="1927" spans="2:19" x14ac:dyDescent="0.2">
      <c r="B1927" s="73">
        <f t="shared" si="156"/>
        <v>98</v>
      </c>
      <c r="C1927" s="4"/>
      <c r="D1927" s="4"/>
      <c r="E1927" s="4"/>
      <c r="F1927" s="51" t="s">
        <v>78</v>
      </c>
      <c r="G1927" s="4">
        <v>634</v>
      </c>
      <c r="H1927" s="4" t="s">
        <v>138</v>
      </c>
      <c r="I1927" s="24">
        <v>4900</v>
      </c>
      <c r="J1927" s="24"/>
      <c r="K1927" s="24">
        <f t="shared" si="157"/>
        <v>4900</v>
      </c>
      <c r="M1927" s="24"/>
      <c r="N1927" s="24"/>
      <c r="O1927" s="24">
        <f t="shared" si="158"/>
        <v>0</v>
      </c>
      <c r="Q1927" s="24">
        <f t="shared" si="155"/>
        <v>4900</v>
      </c>
      <c r="R1927" s="24">
        <f t="shared" si="155"/>
        <v>0</v>
      </c>
      <c r="S1927" s="24">
        <f t="shared" si="155"/>
        <v>4900</v>
      </c>
    </row>
    <row r="1928" spans="2:19" x14ac:dyDescent="0.2">
      <c r="B1928" s="73">
        <f t="shared" si="156"/>
        <v>99</v>
      </c>
      <c r="C1928" s="4"/>
      <c r="D1928" s="4"/>
      <c r="E1928" s="4"/>
      <c r="F1928" s="51" t="s">
        <v>78</v>
      </c>
      <c r="G1928" s="4">
        <v>637</v>
      </c>
      <c r="H1928" s="4" t="s">
        <v>130</v>
      </c>
      <c r="I1928" s="24">
        <v>25020</v>
      </c>
      <c r="J1928" s="24"/>
      <c r="K1928" s="24">
        <f t="shared" si="157"/>
        <v>25020</v>
      </c>
      <c r="M1928" s="24"/>
      <c r="N1928" s="24"/>
      <c r="O1928" s="24">
        <f t="shared" si="158"/>
        <v>0</v>
      </c>
      <c r="Q1928" s="24">
        <f t="shared" si="155"/>
        <v>25020</v>
      </c>
      <c r="R1928" s="24">
        <f t="shared" si="155"/>
        <v>0</v>
      </c>
      <c r="S1928" s="24">
        <f t="shared" si="155"/>
        <v>25020</v>
      </c>
    </row>
    <row r="1929" spans="2:19" x14ac:dyDescent="0.2">
      <c r="B1929" s="73">
        <f t="shared" si="156"/>
        <v>100</v>
      </c>
      <c r="C1929" s="13"/>
      <c r="D1929" s="13"/>
      <c r="E1929" s="13"/>
      <c r="F1929" s="50" t="s">
        <v>78</v>
      </c>
      <c r="G1929" s="13">
        <v>640</v>
      </c>
      <c r="H1929" s="13" t="s">
        <v>136</v>
      </c>
      <c r="I1929" s="47">
        <v>2200</v>
      </c>
      <c r="J1929" s="47"/>
      <c r="K1929" s="47">
        <f t="shared" si="157"/>
        <v>2200</v>
      </c>
      <c r="M1929" s="47"/>
      <c r="N1929" s="47"/>
      <c r="O1929" s="47">
        <f t="shared" si="158"/>
        <v>0</v>
      </c>
      <c r="Q1929" s="47">
        <f t="shared" si="155"/>
        <v>2200</v>
      </c>
      <c r="R1929" s="47">
        <f t="shared" si="155"/>
        <v>0</v>
      </c>
      <c r="S1929" s="47">
        <f t="shared" si="155"/>
        <v>2200</v>
      </c>
    </row>
    <row r="1930" spans="2:19" ht="15" x14ac:dyDescent="0.2">
      <c r="B1930" s="73">
        <f t="shared" si="156"/>
        <v>101</v>
      </c>
      <c r="C1930" s="9">
        <v>8</v>
      </c>
      <c r="D1930" s="200" t="s">
        <v>208</v>
      </c>
      <c r="E1930" s="193"/>
      <c r="F1930" s="193"/>
      <c r="G1930" s="193"/>
      <c r="H1930" s="194"/>
      <c r="I1930" s="43">
        <f>I1931</f>
        <v>2000</v>
      </c>
      <c r="J1930" s="43">
        <f>J1931</f>
        <v>0</v>
      </c>
      <c r="K1930" s="43">
        <f t="shared" si="157"/>
        <v>2000</v>
      </c>
      <c r="M1930" s="43">
        <f>M1931</f>
        <v>0</v>
      </c>
      <c r="N1930" s="43">
        <f>N1931</f>
        <v>0</v>
      </c>
      <c r="O1930" s="43">
        <f t="shared" si="158"/>
        <v>0</v>
      </c>
      <c r="Q1930" s="43">
        <f t="shared" si="155"/>
        <v>2000</v>
      </c>
      <c r="R1930" s="43">
        <f t="shared" si="155"/>
        <v>0</v>
      </c>
      <c r="S1930" s="43">
        <f t="shared" si="155"/>
        <v>2000</v>
      </c>
    </row>
    <row r="1931" spans="2:19" x14ac:dyDescent="0.2">
      <c r="B1931" s="73">
        <f t="shared" si="156"/>
        <v>102</v>
      </c>
      <c r="C1931" s="13"/>
      <c r="D1931" s="13"/>
      <c r="E1931" s="13"/>
      <c r="F1931" s="50" t="s">
        <v>151</v>
      </c>
      <c r="G1931" s="13">
        <v>630</v>
      </c>
      <c r="H1931" s="13" t="s">
        <v>129</v>
      </c>
      <c r="I1931" s="47">
        <f>I1932</f>
        <v>2000</v>
      </c>
      <c r="J1931" s="47">
        <f>J1932</f>
        <v>0</v>
      </c>
      <c r="K1931" s="47">
        <f t="shared" si="157"/>
        <v>2000</v>
      </c>
      <c r="M1931" s="47">
        <f>M1932</f>
        <v>0</v>
      </c>
      <c r="N1931" s="47">
        <f>N1932</f>
        <v>0</v>
      </c>
      <c r="O1931" s="47">
        <f t="shared" si="158"/>
        <v>0</v>
      </c>
      <c r="Q1931" s="47">
        <f t="shared" si="155"/>
        <v>2000</v>
      </c>
      <c r="R1931" s="47">
        <f t="shared" si="155"/>
        <v>0</v>
      </c>
      <c r="S1931" s="47">
        <f t="shared" si="155"/>
        <v>2000</v>
      </c>
    </row>
    <row r="1932" spans="2:19" x14ac:dyDescent="0.2">
      <c r="B1932" s="73">
        <f t="shared" si="156"/>
        <v>103</v>
      </c>
      <c r="C1932" s="4"/>
      <c r="D1932" s="4"/>
      <c r="E1932" s="4"/>
      <c r="F1932" s="51" t="s">
        <v>151</v>
      </c>
      <c r="G1932" s="4">
        <v>637</v>
      </c>
      <c r="H1932" s="4" t="s">
        <v>130</v>
      </c>
      <c r="I1932" s="24">
        <v>2000</v>
      </c>
      <c r="J1932" s="24"/>
      <c r="K1932" s="24">
        <f t="shared" si="157"/>
        <v>2000</v>
      </c>
      <c r="M1932" s="24"/>
      <c r="N1932" s="24"/>
      <c r="O1932" s="24">
        <f t="shared" si="158"/>
        <v>0</v>
      </c>
      <c r="Q1932" s="24">
        <f t="shared" si="155"/>
        <v>2000</v>
      </c>
      <c r="R1932" s="24">
        <f t="shared" si="155"/>
        <v>0</v>
      </c>
      <c r="S1932" s="24">
        <f t="shared" si="155"/>
        <v>2000</v>
      </c>
    </row>
    <row r="1933" spans="2:19" ht="15" x14ac:dyDescent="0.2">
      <c r="B1933" s="73">
        <f t="shared" si="156"/>
        <v>104</v>
      </c>
      <c r="C1933" s="9">
        <v>9</v>
      </c>
      <c r="D1933" s="200" t="s">
        <v>183</v>
      </c>
      <c r="E1933" s="193"/>
      <c r="F1933" s="193"/>
      <c r="G1933" s="193"/>
      <c r="H1933" s="194"/>
      <c r="I1933" s="43">
        <f>I1934+I1936</f>
        <v>19000</v>
      </c>
      <c r="J1933" s="43">
        <f>J1934+J1936</f>
        <v>0</v>
      </c>
      <c r="K1933" s="43">
        <f t="shared" si="157"/>
        <v>19000</v>
      </c>
      <c r="M1933" s="43">
        <f>M1934+M1936</f>
        <v>0</v>
      </c>
      <c r="N1933" s="43">
        <f>N1934+N1936</f>
        <v>0</v>
      </c>
      <c r="O1933" s="43">
        <f t="shared" si="158"/>
        <v>0</v>
      </c>
      <c r="Q1933" s="43">
        <f t="shared" si="155"/>
        <v>19000</v>
      </c>
      <c r="R1933" s="43">
        <f t="shared" si="155"/>
        <v>0</v>
      </c>
      <c r="S1933" s="43">
        <f t="shared" si="155"/>
        <v>19000</v>
      </c>
    </row>
    <row r="1934" spans="2:19" x14ac:dyDescent="0.2">
      <c r="B1934" s="73">
        <f t="shared" si="156"/>
        <v>105</v>
      </c>
      <c r="C1934" s="13"/>
      <c r="D1934" s="13"/>
      <c r="E1934" s="13"/>
      <c r="F1934" s="50" t="s">
        <v>77</v>
      </c>
      <c r="G1934" s="13">
        <v>630</v>
      </c>
      <c r="H1934" s="13" t="s">
        <v>129</v>
      </c>
      <c r="I1934" s="47">
        <f>I1935</f>
        <v>12000</v>
      </c>
      <c r="J1934" s="47">
        <f>J1935</f>
        <v>0</v>
      </c>
      <c r="K1934" s="47">
        <f t="shared" si="157"/>
        <v>12000</v>
      </c>
      <c r="M1934" s="47">
        <f>M1935</f>
        <v>0</v>
      </c>
      <c r="N1934" s="47">
        <f>N1935</f>
        <v>0</v>
      </c>
      <c r="O1934" s="47">
        <f t="shared" si="158"/>
        <v>0</v>
      </c>
      <c r="Q1934" s="47">
        <f t="shared" si="155"/>
        <v>12000</v>
      </c>
      <c r="R1934" s="47">
        <f t="shared" si="155"/>
        <v>0</v>
      </c>
      <c r="S1934" s="47">
        <f t="shared" si="155"/>
        <v>12000</v>
      </c>
    </row>
    <row r="1935" spans="2:19" x14ac:dyDescent="0.2">
      <c r="B1935" s="73">
        <f t="shared" si="156"/>
        <v>106</v>
      </c>
      <c r="C1935" s="4"/>
      <c r="D1935" s="4"/>
      <c r="E1935" s="4"/>
      <c r="F1935" s="51" t="s">
        <v>77</v>
      </c>
      <c r="G1935" s="4">
        <v>637</v>
      </c>
      <c r="H1935" s="4" t="s">
        <v>130</v>
      </c>
      <c r="I1935" s="24">
        <v>12000</v>
      </c>
      <c r="J1935" s="24"/>
      <c r="K1935" s="24">
        <f t="shared" si="157"/>
        <v>12000</v>
      </c>
      <c r="M1935" s="24"/>
      <c r="N1935" s="24"/>
      <c r="O1935" s="24">
        <f t="shared" si="158"/>
        <v>0</v>
      </c>
      <c r="Q1935" s="24">
        <f t="shared" si="155"/>
        <v>12000</v>
      </c>
      <c r="R1935" s="24">
        <f t="shared" si="155"/>
        <v>0</v>
      </c>
      <c r="S1935" s="24">
        <f t="shared" si="155"/>
        <v>12000</v>
      </c>
    </row>
    <row r="1936" spans="2:19" x14ac:dyDescent="0.2">
      <c r="B1936" s="73">
        <f t="shared" si="156"/>
        <v>107</v>
      </c>
      <c r="C1936" s="13"/>
      <c r="D1936" s="13"/>
      <c r="E1936" s="13"/>
      <c r="F1936" s="50" t="s">
        <v>77</v>
      </c>
      <c r="G1936" s="13">
        <v>640</v>
      </c>
      <c r="H1936" s="13" t="s">
        <v>136</v>
      </c>
      <c r="I1936" s="47">
        <f>I1937</f>
        <v>7000</v>
      </c>
      <c r="J1936" s="47">
        <f>J1937</f>
        <v>0</v>
      </c>
      <c r="K1936" s="47">
        <f t="shared" si="157"/>
        <v>7000</v>
      </c>
      <c r="M1936" s="47">
        <f>M1937</f>
        <v>0</v>
      </c>
      <c r="N1936" s="47">
        <f>N1937</f>
        <v>0</v>
      </c>
      <c r="O1936" s="47">
        <f t="shared" si="158"/>
        <v>0</v>
      </c>
      <c r="Q1936" s="47">
        <f t="shared" si="155"/>
        <v>7000</v>
      </c>
      <c r="R1936" s="47">
        <f t="shared" si="155"/>
        <v>0</v>
      </c>
      <c r="S1936" s="47">
        <f t="shared" si="155"/>
        <v>7000</v>
      </c>
    </row>
    <row r="1937" spans="2:19" ht="24" x14ac:dyDescent="0.2">
      <c r="B1937" s="73">
        <f t="shared" si="156"/>
        <v>108</v>
      </c>
      <c r="C1937" s="82"/>
      <c r="D1937" s="95"/>
      <c r="E1937" s="82"/>
      <c r="F1937" s="81"/>
      <c r="G1937" s="82"/>
      <c r="H1937" s="80" t="s">
        <v>433</v>
      </c>
      <c r="I1937" s="63">
        <v>7000</v>
      </c>
      <c r="J1937" s="63"/>
      <c r="K1937" s="63">
        <f t="shared" si="157"/>
        <v>7000</v>
      </c>
      <c r="M1937" s="63"/>
      <c r="N1937" s="63"/>
      <c r="O1937" s="63">
        <f t="shared" si="158"/>
        <v>0</v>
      </c>
      <c r="Q1937" s="63">
        <f t="shared" ref="Q1937:S1957" si="159">I1937+M1937</f>
        <v>7000</v>
      </c>
      <c r="R1937" s="63">
        <f t="shared" si="159"/>
        <v>0</v>
      </c>
      <c r="S1937" s="63">
        <f t="shared" si="159"/>
        <v>7000</v>
      </c>
    </row>
    <row r="1938" spans="2:19" ht="15" x14ac:dyDescent="0.2">
      <c r="B1938" s="73">
        <f t="shared" si="156"/>
        <v>109</v>
      </c>
      <c r="C1938" s="9">
        <v>10</v>
      </c>
      <c r="D1938" s="200" t="s">
        <v>184</v>
      </c>
      <c r="E1938" s="193"/>
      <c r="F1938" s="193"/>
      <c r="G1938" s="193"/>
      <c r="H1938" s="194"/>
      <c r="I1938" s="43">
        <f>I1939</f>
        <v>12225</v>
      </c>
      <c r="J1938" s="43">
        <f>J1939</f>
        <v>0</v>
      </c>
      <c r="K1938" s="43">
        <f t="shared" si="157"/>
        <v>12225</v>
      </c>
      <c r="M1938" s="43">
        <f>M1939</f>
        <v>0</v>
      </c>
      <c r="N1938" s="43">
        <f>N1939</f>
        <v>0</v>
      </c>
      <c r="O1938" s="43">
        <f t="shared" si="158"/>
        <v>0</v>
      </c>
      <c r="Q1938" s="43">
        <f t="shared" si="159"/>
        <v>12225</v>
      </c>
      <c r="R1938" s="43">
        <f t="shared" si="159"/>
        <v>0</v>
      </c>
      <c r="S1938" s="43">
        <f t="shared" si="159"/>
        <v>12225</v>
      </c>
    </row>
    <row r="1939" spans="2:19" ht="15" x14ac:dyDescent="0.25">
      <c r="B1939" s="73">
        <f t="shared" si="156"/>
        <v>110</v>
      </c>
      <c r="C1939" s="16"/>
      <c r="D1939" s="16"/>
      <c r="E1939" s="16">
        <v>5</v>
      </c>
      <c r="F1939" s="48"/>
      <c r="G1939" s="16"/>
      <c r="H1939" s="16" t="s">
        <v>267</v>
      </c>
      <c r="I1939" s="45">
        <f>I1940+I1941+I1942+I1946</f>
        <v>12225</v>
      </c>
      <c r="J1939" s="45">
        <f>J1940+J1941+J1942+J1946</f>
        <v>0</v>
      </c>
      <c r="K1939" s="45">
        <f t="shared" si="157"/>
        <v>12225</v>
      </c>
      <c r="M1939" s="45">
        <f>M1940+M1941+M1942+M1946</f>
        <v>0</v>
      </c>
      <c r="N1939" s="45">
        <f>N1940+N1941+N1942+N1946</f>
        <v>0</v>
      </c>
      <c r="O1939" s="45">
        <f t="shared" si="158"/>
        <v>0</v>
      </c>
      <c r="Q1939" s="45">
        <f t="shared" si="159"/>
        <v>12225</v>
      </c>
      <c r="R1939" s="45">
        <f t="shared" si="159"/>
        <v>0</v>
      </c>
      <c r="S1939" s="45">
        <f t="shared" si="159"/>
        <v>12225</v>
      </c>
    </row>
    <row r="1940" spans="2:19" x14ac:dyDescent="0.2">
      <c r="B1940" s="73">
        <f t="shared" si="156"/>
        <v>111</v>
      </c>
      <c r="C1940" s="13"/>
      <c r="D1940" s="13"/>
      <c r="E1940" s="13"/>
      <c r="F1940" s="50" t="s">
        <v>78</v>
      </c>
      <c r="G1940" s="13">
        <v>610</v>
      </c>
      <c r="H1940" s="13" t="s">
        <v>137</v>
      </c>
      <c r="I1940" s="47">
        <v>6705</v>
      </c>
      <c r="J1940" s="47"/>
      <c r="K1940" s="47">
        <f t="shared" si="157"/>
        <v>6705</v>
      </c>
      <c r="M1940" s="47"/>
      <c r="N1940" s="47"/>
      <c r="O1940" s="47">
        <f t="shared" si="158"/>
        <v>0</v>
      </c>
      <c r="Q1940" s="47">
        <f t="shared" si="159"/>
        <v>6705</v>
      </c>
      <c r="R1940" s="47">
        <f t="shared" si="159"/>
        <v>0</v>
      </c>
      <c r="S1940" s="47">
        <f t="shared" si="159"/>
        <v>6705</v>
      </c>
    </row>
    <row r="1941" spans="2:19" x14ac:dyDescent="0.2">
      <c r="B1941" s="73">
        <f t="shared" si="156"/>
        <v>112</v>
      </c>
      <c r="C1941" s="13"/>
      <c r="D1941" s="13"/>
      <c r="E1941" s="13"/>
      <c r="F1941" s="50" t="s">
        <v>78</v>
      </c>
      <c r="G1941" s="13">
        <v>620</v>
      </c>
      <c r="H1941" s="13" t="s">
        <v>132</v>
      </c>
      <c r="I1941" s="47">
        <v>2350</v>
      </c>
      <c r="J1941" s="47"/>
      <c r="K1941" s="47">
        <f t="shared" si="157"/>
        <v>2350</v>
      </c>
      <c r="M1941" s="47"/>
      <c r="N1941" s="47"/>
      <c r="O1941" s="47">
        <f t="shared" si="158"/>
        <v>0</v>
      </c>
      <c r="Q1941" s="47">
        <f t="shared" si="159"/>
        <v>2350</v>
      </c>
      <c r="R1941" s="47">
        <f t="shared" si="159"/>
        <v>0</v>
      </c>
      <c r="S1941" s="47">
        <f t="shared" si="159"/>
        <v>2350</v>
      </c>
    </row>
    <row r="1942" spans="2:19" x14ac:dyDescent="0.2">
      <c r="B1942" s="73">
        <f t="shared" si="156"/>
        <v>113</v>
      </c>
      <c r="C1942" s="13"/>
      <c r="D1942" s="13"/>
      <c r="E1942" s="13"/>
      <c r="F1942" s="50" t="s">
        <v>78</v>
      </c>
      <c r="G1942" s="13">
        <v>630</v>
      </c>
      <c r="H1942" s="13" t="s">
        <v>129</v>
      </c>
      <c r="I1942" s="47">
        <f>I1945+I1944+I1943</f>
        <v>3140</v>
      </c>
      <c r="J1942" s="47">
        <f>J1945+J1944+J1943</f>
        <v>0</v>
      </c>
      <c r="K1942" s="47">
        <f t="shared" si="157"/>
        <v>3140</v>
      </c>
      <c r="M1942" s="47">
        <v>0</v>
      </c>
      <c r="N1942" s="47"/>
      <c r="O1942" s="47">
        <f t="shared" si="158"/>
        <v>0</v>
      </c>
      <c r="Q1942" s="47">
        <f t="shared" si="159"/>
        <v>3140</v>
      </c>
      <c r="R1942" s="47">
        <f t="shared" si="159"/>
        <v>0</v>
      </c>
      <c r="S1942" s="47">
        <f t="shared" si="159"/>
        <v>3140</v>
      </c>
    </row>
    <row r="1943" spans="2:19" x14ac:dyDescent="0.2">
      <c r="B1943" s="73">
        <f t="shared" si="156"/>
        <v>114</v>
      </c>
      <c r="C1943" s="4"/>
      <c r="D1943" s="4"/>
      <c r="E1943" s="4"/>
      <c r="F1943" s="51" t="s">
        <v>78</v>
      </c>
      <c r="G1943" s="4">
        <v>632</v>
      </c>
      <c r="H1943" s="4" t="s">
        <v>140</v>
      </c>
      <c r="I1943" s="24">
        <v>70</v>
      </c>
      <c r="J1943" s="24"/>
      <c r="K1943" s="24">
        <f t="shared" si="157"/>
        <v>70</v>
      </c>
      <c r="M1943" s="24"/>
      <c r="N1943" s="24"/>
      <c r="O1943" s="24">
        <f t="shared" si="158"/>
        <v>0</v>
      </c>
      <c r="Q1943" s="24">
        <f t="shared" si="159"/>
        <v>70</v>
      </c>
      <c r="R1943" s="24">
        <f t="shared" si="159"/>
        <v>0</v>
      </c>
      <c r="S1943" s="24">
        <f t="shared" si="159"/>
        <v>70</v>
      </c>
    </row>
    <row r="1944" spans="2:19" x14ac:dyDescent="0.2">
      <c r="B1944" s="73">
        <f t="shared" si="156"/>
        <v>115</v>
      </c>
      <c r="C1944" s="4"/>
      <c r="D1944" s="4"/>
      <c r="E1944" s="4"/>
      <c r="F1944" s="51" t="s">
        <v>78</v>
      </c>
      <c r="G1944" s="4">
        <v>634</v>
      </c>
      <c r="H1944" s="4" t="s">
        <v>138</v>
      </c>
      <c r="I1944" s="24">
        <v>2400</v>
      </c>
      <c r="J1944" s="24"/>
      <c r="K1944" s="24">
        <f t="shared" si="157"/>
        <v>2400</v>
      </c>
      <c r="M1944" s="24"/>
      <c r="N1944" s="24"/>
      <c r="O1944" s="24">
        <f t="shared" si="158"/>
        <v>0</v>
      </c>
      <c r="Q1944" s="24">
        <f t="shared" si="159"/>
        <v>2400</v>
      </c>
      <c r="R1944" s="24">
        <f t="shared" si="159"/>
        <v>0</v>
      </c>
      <c r="S1944" s="24">
        <f t="shared" si="159"/>
        <v>2400</v>
      </c>
    </row>
    <row r="1945" spans="2:19" x14ac:dyDescent="0.2">
      <c r="B1945" s="73">
        <f t="shared" si="156"/>
        <v>116</v>
      </c>
      <c r="C1945" s="4"/>
      <c r="D1945" s="4"/>
      <c r="E1945" s="4"/>
      <c r="F1945" s="51" t="s">
        <v>78</v>
      </c>
      <c r="G1945" s="4">
        <v>637</v>
      </c>
      <c r="H1945" s="4" t="s">
        <v>130</v>
      </c>
      <c r="I1945" s="24">
        <v>670</v>
      </c>
      <c r="J1945" s="24"/>
      <c r="K1945" s="24">
        <f t="shared" si="157"/>
        <v>670</v>
      </c>
      <c r="M1945" s="24"/>
      <c r="N1945" s="24"/>
      <c r="O1945" s="24">
        <f t="shared" si="158"/>
        <v>0</v>
      </c>
      <c r="Q1945" s="24">
        <f t="shared" si="159"/>
        <v>670</v>
      </c>
      <c r="R1945" s="24">
        <f t="shared" si="159"/>
        <v>0</v>
      </c>
      <c r="S1945" s="24">
        <f t="shared" si="159"/>
        <v>670</v>
      </c>
    </row>
    <row r="1946" spans="2:19" x14ac:dyDescent="0.2">
      <c r="B1946" s="73">
        <f t="shared" si="156"/>
        <v>117</v>
      </c>
      <c r="C1946" s="13"/>
      <c r="D1946" s="13"/>
      <c r="E1946" s="13"/>
      <c r="F1946" s="50" t="s">
        <v>78</v>
      </c>
      <c r="G1946" s="13">
        <v>640</v>
      </c>
      <c r="H1946" s="13" t="s">
        <v>136</v>
      </c>
      <c r="I1946" s="47">
        <v>30</v>
      </c>
      <c r="J1946" s="47"/>
      <c r="K1946" s="47">
        <f t="shared" si="157"/>
        <v>30</v>
      </c>
      <c r="M1946" s="47"/>
      <c r="N1946" s="47"/>
      <c r="O1946" s="47">
        <f t="shared" si="158"/>
        <v>0</v>
      </c>
      <c r="Q1946" s="47">
        <f t="shared" si="159"/>
        <v>30</v>
      </c>
      <c r="R1946" s="47">
        <f t="shared" si="159"/>
        <v>0</v>
      </c>
      <c r="S1946" s="47">
        <f t="shared" si="159"/>
        <v>30</v>
      </c>
    </row>
    <row r="1947" spans="2:19" ht="15" x14ac:dyDescent="0.2">
      <c r="B1947" s="73">
        <f t="shared" si="156"/>
        <v>118</v>
      </c>
      <c r="C1947" s="9">
        <v>11</v>
      </c>
      <c r="D1947" s="200" t="s">
        <v>72</v>
      </c>
      <c r="E1947" s="193"/>
      <c r="F1947" s="193"/>
      <c r="G1947" s="193"/>
      <c r="H1947" s="194"/>
      <c r="I1947" s="43">
        <f>I1948</f>
        <v>135380</v>
      </c>
      <c r="J1947" s="43">
        <f>J1948</f>
        <v>0</v>
      </c>
      <c r="K1947" s="43">
        <f t="shared" si="157"/>
        <v>135380</v>
      </c>
      <c r="M1947" s="43">
        <f>M1948</f>
        <v>0</v>
      </c>
      <c r="N1947" s="43">
        <f>N1948</f>
        <v>0</v>
      </c>
      <c r="O1947" s="43">
        <f t="shared" si="158"/>
        <v>0</v>
      </c>
      <c r="Q1947" s="43">
        <f t="shared" si="159"/>
        <v>135380</v>
      </c>
      <c r="R1947" s="43">
        <f t="shared" si="159"/>
        <v>0</v>
      </c>
      <c r="S1947" s="43">
        <f t="shared" si="159"/>
        <v>135380</v>
      </c>
    </row>
    <row r="1948" spans="2:19" ht="15" x14ac:dyDescent="0.25">
      <c r="B1948" s="73">
        <f t="shared" si="156"/>
        <v>119</v>
      </c>
      <c r="C1948" s="16"/>
      <c r="D1948" s="16"/>
      <c r="E1948" s="16">
        <v>5</v>
      </c>
      <c r="F1948" s="48"/>
      <c r="G1948" s="16"/>
      <c r="H1948" s="16" t="s">
        <v>267</v>
      </c>
      <c r="I1948" s="45">
        <f>I1949+I1950+I1951</f>
        <v>135380</v>
      </c>
      <c r="J1948" s="45">
        <f>J1949+J1950+J1951</f>
        <v>0</v>
      </c>
      <c r="K1948" s="45">
        <f t="shared" si="157"/>
        <v>135380</v>
      </c>
      <c r="M1948" s="45">
        <v>0</v>
      </c>
      <c r="N1948" s="45"/>
      <c r="O1948" s="45">
        <f t="shared" si="158"/>
        <v>0</v>
      </c>
      <c r="Q1948" s="45">
        <f t="shared" si="159"/>
        <v>135380</v>
      </c>
      <c r="R1948" s="45">
        <f t="shared" si="159"/>
        <v>0</v>
      </c>
      <c r="S1948" s="45">
        <f t="shared" si="159"/>
        <v>135380</v>
      </c>
    </row>
    <row r="1949" spans="2:19" x14ac:dyDescent="0.2">
      <c r="B1949" s="73">
        <f t="shared" si="156"/>
        <v>120</v>
      </c>
      <c r="C1949" s="13"/>
      <c r="D1949" s="13"/>
      <c r="E1949" s="13"/>
      <c r="F1949" s="50" t="s">
        <v>253</v>
      </c>
      <c r="G1949" s="13">
        <v>610</v>
      </c>
      <c r="H1949" s="13" t="s">
        <v>137</v>
      </c>
      <c r="I1949" s="47">
        <v>79485</v>
      </c>
      <c r="J1949" s="47"/>
      <c r="K1949" s="47">
        <f t="shared" si="157"/>
        <v>79485</v>
      </c>
      <c r="M1949" s="47"/>
      <c r="N1949" s="47"/>
      <c r="O1949" s="47">
        <f t="shared" si="158"/>
        <v>0</v>
      </c>
      <c r="Q1949" s="47">
        <f t="shared" si="159"/>
        <v>79485</v>
      </c>
      <c r="R1949" s="47">
        <f t="shared" si="159"/>
        <v>0</v>
      </c>
      <c r="S1949" s="47">
        <f t="shared" si="159"/>
        <v>79485</v>
      </c>
    </row>
    <row r="1950" spans="2:19" x14ac:dyDescent="0.2">
      <c r="B1950" s="73">
        <f t="shared" si="156"/>
        <v>121</v>
      </c>
      <c r="C1950" s="13"/>
      <c r="D1950" s="13"/>
      <c r="E1950" s="13"/>
      <c r="F1950" s="50" t="s">
        <v>253</v>
      </c>
      <c r="G1950" s="13">
        <v>620</v>
      </c>
      <c r="H1950" s="13" t="s">
        <v>132</v>
      </c>
      <c r="I1950" s="47">
        <v>27820</v>
      </c>
      <c r="J1950" s="47"/>
      <c r="K1950" s="47">
        <f t="shared" si="157"/>
        <v>27820</v>
      </c>
      <c r="M1950" s="47"/>
      <c r="N1950" s="47"/>
      <c r="O1950" s="47">
        <f t="shared" si="158"/>
        <v>0</v>
      </c>
      <c r="Q1950" s="47">
        <f t="shared" si="159"/>
        <v>27820</v>
      </c>
      <c r="R1950" s="47">
        <f t="shared" si="159"/>
        <v>0</v>
      </c>
      <c r="S1950" s="47">
        <f t="shared" si="159"/>
        <v>27820</v>
      </c>
    </row>
    <row r="1951" spans="2:19" x14ac:dyDescent="0.2">
      <c r="B1951" s="73">
        <f t="shared" si="156"/>
        <v>122</v>
      </c>
      <c r="C1951" s="13"/>
      <c r="D1951" s="13"/>
      <c r="E1951" s="13"/>
      <c r="F1951" s="50" t="s">
        <v>253</v>
      </c>
      <c r="G1951" s="13">
        <v>630</v>
      </c>
      <c r="H1951" s="13" t="s">
        <v>129</v>
      </c>
      <c r="I1951" s="47">
        <f>I1957+I1956+I1955+I1954+I1953+I1952</f>
        <v>28075</v>
      </c>
      <c r="J1951" s="47">
        <f>J1957+J1956+J1955+J1954+J1953+J1952</f>
        <v>0</v>
      </c>
      <c r="K1951" s="47">
        <f t="shared" si="157"/>
        <v>28075</v>
      </c>
      <c r="M1951" s="47">
        <f>M1957+M1956+M1955+M1954+M1953+M1952</f>
        <v>0</v>
      </c>
      <c r="N1951" s="47">
        <f>N1957+N1956+N1955+N1954+N1953+N1952</f>
        <v>0</v>
      </c>
      <c r="O1951" s="47">
        <f t="shared" si="158"/>
        <v>0</v>
      </c>
      <c r="Q1951" s="47">
        <f t="shared" si="159"/>
        <v>28075</v>
      </c>
      <c r="R1951" s="47">
        <f t="shared" si="159"/>
        <v>0</v>
      </c>
      <c r="S1951" s="47">
        <f t="shared" si="159"/>
        <v>28075</v>
      </c>
    </row>
    <row r="1952" spans="2:19" x14ac:dyDescent="0.2">
      <c r="B1952" s="73">
        <f t="shared" si="156"/>
        <v>123</v>
      </c>
      <c r="C1952" s="4"/>
      <c r="D1952" s="4"/>
      <c r="E1952" s="4"/>
      <c r="F1952" s="51" t="s">
        <v>253</v>
      </c>
      <c r="G1952" s="4">
        <v>631</v>
      </c>
      <c r="H1952" s="4" t="s">
        <v>135</v>
      </c>
      <c r="I1952" s="24">
        <v>300</v>
      </c>
      <c r="J1952" s="24"/>
      <c r="K1952" s="24">
        <f t="shared" si="157"/>
        <v>300</v>
      </c>
      <c r="M1952" s="24"/>
      <c r="N1952" s="24"/>
      <c r="O1952" s="24">
        <f t="shared" si="158"/>
        <v>0</v>
      </c>
      <c r="Q1952" s="24">
        <f t="shared" si="159"/>
        <v>300</v>
      </c>
      <c r="R1952" s="24">
        <f t="shared" si="159"/>
        <v>0</v>
      </c>
      <c r="S1952" s="24">
        <f t="shared" si="159"/>
        <v>300</v>
      </c>
    </row>
    <row r="1953" spans="2:19" x14ac:dyDescent="0.2">
      <c r="B1953" s="73">
        <f t="shared" si="156"/>
        <v>124</v>
      </c>
      <c r="C1953" s="4"/>
      <c r="D1953" s="4"/>
      <c r="E1953" s="4"/>
      <c r="F1953" s="51" t="s">
        <v>253</v>
      </c>
      <c r="G1953" s="4">
        <v>632</v>
      </c>
      <c r="H1953" s="4" t="s">
        <v>140</v>
      </c>
      <c r="I1953" s="24">
        <v>2300</v>
      </c>
      <c r="J1953" s="24"/>
      <c r="K1953" s="24">
        <f t="shared" si="157"/>
        <v>2300</v>
      </c>
      <c r="M1953" s="24"/>
      <c r="N1953" s="24"/>
      <c r="O1953" s="24">
        <f t="shared" si="158"/>
        <v>0</v>
      </c>
      <c r="Q1953" s="24">
        <f t="shared" si="159"/>
        <v>2300</v>
      </c>
      <c r="R1953" s="24">
        <f t="shared" si="159"/>
        <v>0</v>
      </c>
      <c r="S1953" s="24">
        <f t="shared" si="159"/>
        <v>2300</v>
      </c>
    </row>
    <row r="1954" spans="2:19" x14ac:dyDescent="0.2">
      <c r="B1954" s="73">
        <f t="shared" si="156"/>
        <v>125</v>
      </c>
      <c r="C1954" s="4"/>
      <c r="D1954" s="4"/>
      <c r="E1954" s="4"/>
      <c r="F1954" s="51" t="s">
        <v>253</v>
      </c>
      <c r="G1954" s="4">
        <v>633</v>
      </c>
      <c r="H1954" s="4" t="s">
        <v>133</v>
      </c>
      <c r="I1954" s="24">
        <v>3160</v>
      </c>
      <c r="J1954" s="24"/>
      <c r="K1954" s="24">
        <f t="shared" si="157"/>
        <v>3160</v>
      </c>
      <c r="M1954" s="24"/>
      <c r="N1954" s="24"/>
      <c r="O1954" s="24">
        <f t="shared" si="158"/>
        <v>0</v>
      </c>
      <c r="Q1954" s="24">
        <f t="shared" si="159"/>
        <v>3160</v>
      </c>
      <c r="R1954" s="24">
        <f t="shared" si="159"/>
        <v>0</v>
      </c>
      <c r="S1954" s="24">
        <f t="shared" si="159"/>
        <v>3160</v>
      </c>
    </row>
    <row r="1955" spans="2:19" x14ac:dyDescent="0.2">
      <c r="B1955" s="73">
        <f t="shared" si="156"/>
        <v>126</v>
      </c>
      <c r="C1955" s="4"/>
      <c r="D1955" s="4"/>
      <c r="E1955" s="4"/>
      <c r="F1955" s="51" t="s">
        <v>253</v>
      </c>
      <c r="G1955" s="4">
        <v>634</v>
      </c>
      <c r="H1955" s="4" t="s">
        <v>138</v>
      </c>
      <c r="I1955" s="24">
        <v>543</v>
      </c>
      <c r="J1955" s="24"/>
      <c r="K1955" s="24">
        <f t="shared" si="157"/>
        <v>543</v>
      </c>
      <c r="M1955" s="24"/>
      <c r="N1955" s="24"/>
      <c r="O1955" s="24">
        <f t="shared" si="158"/>
        <v>0</v>
      </c>
      <c r="Q1955" s="24">
        <f t="shared" si="159"/>
        <v>543</v>
      </c>
      <c r="R1955" s="24">
        <f t="shared" si="159"/>
        <v>0</v>
      </c>
      <c r="S1955" s="24">
        <f t="shared" si="159"/>
        <v>543</v>
      </c>
    </row>
    <row r="1956" spans="2:19" x14ac:dyDescent="0.2">
      <c r="B1956" s="73">
        <f t="shared" si="156"/>
        <v>127</v>
      </c>
      <c r="C1956" s="4"/>
      <c r="D1956" s="4"/>
      <c r="E1956" s="4"/>
      <c r="F1956" s="51" t="s">
        <v>253</v>
      </c>
      <c r="G1956" s="4">
        <v>635</v>
      </c>
      <c r="H1956" s="4" t="s">
        <v>139</v>
      </c>
      <c r="I1956" s="24">
        <v>1600</v>
      </c>
      <c r="J1956" s="24"/>
      <c r="K1956" s="24">
        <f t="shared" si="157"/>
        <v>1600</v>
      </c>
      <c r="M1956" s="24"/>
      <c r="N1956" s="24"/>
      <c r="O1956" s="24">
        <f t="shared" si="158"/>
        <v>0</v>
      </c>
      <c r="Q1956" s="24">
        <f t="shared" si="159"/>
        <v>1600</v>
      </c>
      <c r="R1956" s="24">
        <f t="shared" si="159"/>
        <v>0</v>
      </c>
      <c r="S1956" s="24">
        <f t="shared" si="159"/>
        <v>1600</v>
      </c>
    </row>
    <row r="1957" spans="2:19" x14ac:dyDescent="0.2">
      <c r="B1957" s="73">
        <f t="shared" si="156"/>
        <v>128</v>
      </c>
      <c r="C1957" s="4"/>
      <c r="D1957" s="4"/>
      <c r="E1957" s="4"/>
      <c r="F1957" s="51" t="s">
        <v>253</v>
      </c>
      <c r="G1957" s="4">
        <v>637</v>
      </c>
      <c r="H1957" s="4" t="s">
        <v>130</v>
      </c>
      <c r="I1957" s="24">
        <v>20172</v>
      </c>
      <c r="J1957" s="24"/>
      <c r="K1957" s="24">
        <f t="shared" si="157"/>
        <v>20172</v>
      </c>
      <c r="M1957" s="24"/>
      <c r="N1957" s="24"/>
      <c r="O1957" s="24">
        <f t="shared" si="158"/>
        <v>0</v>
      </c>
      <c r="Q1957" s="24">
        <f t="shared" si="159"/>
        <v>20172</v>
      </c>
      <c r="R1957" s="24">
        <f t="shared" si="159"/>
        <v>0</v>
      </c>
      <c r="S1957" s="24">
        <f t="shared" si="159"/>
        <v>20172</v>
      </c>
    </row>
    <row r="1958" spans="2:19" x14ac:dyDescent="0.2">
      <c r="B1958" s="92"/>
      <c r="C1958" s="11"/>
      <c r="D1958" s="11"/>
      <c r="E1958" s="11"/>
      <c r="F1958" s="104"/>
      <c r="G1958" s="11"/>
      <c r="H1958" s="11"/>
      <c r="I1958" s="105"/>
      <c r="J1958" s="105"/>
      <c r="K1958" s="105"/>
      <c r="M1958" s="105"/>
      <c r="N1958" s="105"/>
      <c r="O1958" s="105"/>
      <c r="Q1958" s="105"/>
      <c r="R1958" s="105"/>
      <c r="S1958" s="105"/>
    </row>
    <row r="1959" spans="2:19" x14ac:dyDescent="0.2">
      <c r="B1959" s="92"/>
      <c r="C1959" s="11"/>
      <c r="D1959" s="11"/>
      <c r="E1959" s="11"/>
      <c r="F1959" s="104"/>
      <c r="G1959" s="11"/>
      <c r="H1959" s="11"/>
      <c r="I1959" s="105"/>
      <c r="J1959" s="105"/>
      <c r="K1959" s="105"/>
      <c r="M1959" s="105"/>
      <c r="N1959" s="105"/>
      <c r="O1959" s="105"/>
      <c r="Q1959" s="105"/>
      <c r="R1959" s="105"/>
      <c r="S1959" s="105"/>
    </row>
    <row r="1960" spans="2:19" x14ac:dyDescent="0.2">
      <c r="B1960" s="92"/>
      <c r="C1960" s="11"/>
      <c r="D1960" s="11"/>
      <c r="E1960" s="11"/>
      <c r="F1960" s="104"/>
      <c r="G1960" s="11"/>
      <c r="H1960" s="11"/>
      <c r="I1960" s="105"/>
      <c r="J1960" s="105"/>
      <c r="K1960" s="105"/>
      <c r="M1960" s="105"/>
      <c r="N1960" s="105"/>
      <c r="O1960" s="105"/>
      <c r="Q1960" s="105"/>
      <c r="R1960" s="105"/>
      <c r="S1960" s="105"/>
    </row>
    <row r="1961" spans="2:19" x14ac:dyDescent="0.2">
      <c r="B1961" s="92"/>
      <c r="C1961" s="11"/>
      <c r="D1961" s="11"/>
      <c r="E1961" s="11"/>
      <c r="F1961" s="104"/>
      <c r="G1961" s="11"/>
      <c r="H1961" s="11"/>
      <c r="I1961" s="105"/>
      <c r="J1961" s="105"/>
      <c r="K1961" s="105"/>
      <c r="M1961" s="105"/>
      <c r="N1961" s="105"/>
      <c r="O1961" s="105"/>
      <c r="Q1961" s="105"/>
      <c r="R1961" s="105"/>
      <c r="S1961" s="105"/>
    </row>
    <row r="1962" spans="2:19" x14ac:dyDescent="0.2">
      <c r="B1962" s="92"/>
      <c r="C1962" s="11"/>
      <c r="D1962" s="11"/>
      <c r="E1962" s="11"/>
      <c r="F1962" s="104"/>
      <c r="G1962" s="11"/>
      <c r="H1962" s="11"/>
      <c r="I1962" s="105"/>
      <c r="J1962" s="105"/>
      <c r="K1962" s="105"/>
      <c r="M1962" s="105"/>
      <c r="N1962" s="105"/>
      <c r="O1962" s="105"/>
      <c r="Q1962" s="105"/>
      <c r="R1962" s="105"/>
      <c r="S1962" s="105"/>
    </row>
    <row r="1963" spans="2:19" x14ac:dyDescent="0.2">
      <c r="B1963" s="92"/>
      <c r="C1963" s="11"/>
      <c r="D1963" s="11"/>
      <c r="E1963" s="11"/>
      <c r="F1963" s="104"/>
      <c r="G1963" s="11"/>
      <c r="H1963" s="11"/>
      <c r="I1963" s="105"/>
      <c r="J1963" s="105"/>
      <c r="K1963" s="105"/>
      <c r="M1963" s="105"/>
      <c r="N1963" s="105"/>
      <c r="O1963" s="105"/>
      <c r="Q1963" s="105"/>
      <c r="R1963" s="105"/>
      <c r="S1963" s="105"/>
    </row>
    <row r="1964" spans="2:19" x14ac:dyDescent="0.2">
      <c r="B1964" s="92"/>
      <c r="C1964" s="11"/>
      <c r="D1964" s="11"/>
      <c r="E1964" s="11"/>
      <c r="F1964" s="104"/>
      <c r="G1964" s="11"/>
      <c r="H1964" s="11"/>
      <c r="I1964" s="105"/>
      <c r="J1964" s="105"/>
      <c r="K1964" s="105"/>
      <c r="M1964" s="105"/>
      <c r="N1964" s="105"/>
      <c r="O1964" s="105"/>
      <c r="Q1964" s="105"/>
      <c r="R1964" s="105"/>
      <c r="S1964" s="105"/>
    </row>
    <row r="1965" spans="2:19" x14ac:dyDescent="0.2">
      <c r="B1965" s="92"/>
      <c r="C1965" s="11"/>
      <c r="D1965" s="11"/>
      <c r="E1965" s="11"/>
      <c r="F1965" s="104"/>
      <c r="G1965" s="11"/>
      <c r="H1965" s="11"/>
      <c r="I1965" s="105"/>
      <c r="J1965" s="105"/>
      <c r="K1965" s="105"/>
      <c r="M1965" s="105"/>
      <c r="N1965" s="105"/>
      <c r="O1965" s="105"/>
      <c r="Q1965" s="105"/>
      <c r="R1965" s="105"/>
      <c r="S1965" s="105"/>
    </row>
    <row r="1966" spans="2:19" x14ac:dyDescent="0.2">
      <c r="B1966" s="92"/>
      <c r="C1966" s="11"/>
      <c r="D1966" s="11"/>
      <c r="E1966" s="11"/>
      <c r="F1966" s="104"/>
      <c r="G1966" s="11"/>
      <c r="H1966" s="11"/>
      <c r="I1966" s="105"/>
      <c r="J1966" s="105"/>
      <c r="K1966" s="105"/>
      <c r="M1966" s="105"/>
      <c r="N1966" s="105"/>
      <c r="O1966" s="105"/>
      <c r="Q1966" s="105"/>
      <c r="R1966" s="105"/>
      <c r="S1966" s="105"/>
    </row>
    <row r="1967" spans="2:19" x14ac:dyDescent="0.2">
      <c r="B1967" s="92"/>
      <c r="C1967" s="11"/>
      <c r="D1967" s="11"/>
      <c r="E1967" s="11"/>
      <c r="F1967" s="104"/>
      <c r="G1967" s="11"/>
      <c r="H1967" s="11"/>
      <c r="I1967" s="105"/>
      <c r="J1967" s="105"/>
      <c r="K1967" s="105"/>
      <c r="M1967" s="105"/>
      <c r="N1967" s="105"/>
      <c r="O1967" s="105"/>
      <c r="Q1967" s="105"/>
      <c r="R1967" s="105"/>
      <c r="S1967" s="105"/>
    </row>
    <row r="1968" spans="2:19" x14ac:dyDescent="0.2">
      <c r="B1968" s="92"/>
      <c r="C1968" s="11"/>
      <c r="D1968" s="11"/>
      <c r="E1968" s="11"/>
      <c r="F1968" s="104"/>
      <c r="G1968" s="11"/>
      <c r="H1968" s="11"/>
      <c r="I1968" s="105"/>
      <c r="J1968" s="105"/>
      <c r="K1968" s="105"/>
      <c r="M1968" s="105"/>
      <c r="N1968" s="105"/>
      <c r="O1968" s="105"/>
      <c r="Q1968" s="105"/>
      <c r="R1968" s="105"/>
      <c r="S1968" s="105"/>
    </row>
    <row r="1969" spans="2:19" x14ac:dyDescent="0.2">
      <c r="B1969" s="92"/>
      <c r="C1969" s="11"/>
      <c r="D1969" s="11"/>
      <c r="E1969" s="11"/>
      <c r="F1969" s="104"/>
      <c r="G1969" s="11"/>
      <c r="H1969" s="11"/>
      <c r="I1969" s="105"/>
      <c r="J1969" s="105"/>
      <c r="K1969" s="105"/>
      <c r="M1969" s="105"/>
      <c r="N1969" s="105"/>
      <c r="O1969" s="105"/>
      <c r="Q1969" s="105"/>
      <c r="R1969" s="105"/>
      <c r="S1969" s="105"/>
    </row>
    <row r="1970" spans="2:19" x14ac:dyDescent="0.2">
      <c r="B1970" s="92"/>
      <c r="C1970" s="11"/>
      <c r="D1970" s="11"/>
      <c r="E1970" s="11"/>
      <c r="F1970" s="104"/>
      <c r="G1970" s="11"/>
      <c r="H1970" s="11"/>
      <c r="I1970" s="105"/>
      <c r="J1970" s="105"/>
      <c r="K1970" s="105"/>
      <c r="M1970" s="105"/>
      <c r="N1970" s="105"/>
      <c r="O1970" s="105"/>
      <c r="Q1970" s="105"/>
      <c r="R1970" s="105"/>
      <c r="S1970" s="105"/>
    </row>
    <row r="1971" spans="2:19" x14ac:dyDescent="0.2">
      <c r="B1971" s="92"/>
      <c r="C1971" s="11"/>
      <c r="D1971" s="11"/>
      <c r="E1971" s="11"/>
      <c r="F1971" s="104"/>
      <c r="G1971" s="11"/>
      <c r="H1971" s="11"/>
      <c r="I1971" s="105"/>
      <c r="J1971" s="105"/>
      <c r="K1971" s="105"/>
      <c r="M1971" s="105"/>
      <c r="N1971" s="105"/>
      <c r="O1971" s="105"/>
      <c r="Q1971" s="105"/>
      <c r="R1971" s="105"/>
      <c r="S1971" s="105"/>
    </row>
    <row r="1972" spans="2:19" x14ac:dyDescent="0.2">
      <c r="B1972" s="92"/>
      <c r="C1972" s="11"/>
      <c r="D1972" s="11"/>
      <c r="E1972" s="11"/>
      <c r="F1972" s="104"/>
      <c r="G1972" s="11"/>
      <c r="H1972" s="11"/>
      <c r="I1972" s="105"/>
      <c r="J1972" s="105"/>
      <c r="K1972" s="105"/>
      <c r="M1972" s="105"/>
      <c r="N1972" s="105"/>
      <c r="O1972" s="105"/>
      <c r="Q1972" s="105"/>
      <c r="R1972" s="105"/>
      <c r="S1972" s="105"/>
    </row>
    <row r="1973" spans="2:19" x14ac:dyDescent="0.2">
      <c r="B1973" s="92"/>
      <c r="C1973" s="11"/>
      <c r="D1973" s="11"/>
      <c r="E1973" s="11"/>
      <c r="F1973" s="104"/>
      <c r="G1973" s="11"/>
      <c r="H1973" s="11"/>
      <c r="I1973" s="105"/>
      <c r="J1973" s="105"/>
      <c r="K1973" s="105"/>
      <c r="M1973" s="105"/>
      <c r="N1973" s="105"/>
      <c r="O1973" s="105"/>
      <c r="Q1973" s="105"/>
      <c r="R1973" s="105"/>
      <c r="S1973" s="105"/>
    </row>
    <row r="1974" spans="2:19" x14ac:dyDescent="0.2">
      <c r="B1974" s="92"/>
      <c r="C1974" s="11"/>
      <c r="D1974" s="11"/>
      <c r="E1974" s="11"/>
      <c r="F1974" s="104"/>
      <c r="G1974" s="11"/>
      <c r="H1974" s="11"/>
      <c r="I1974" s="105"/>
      <c r="J1974" s="105"/>
      <c r="K1974" s="105"/>
      <c r="M1974" s="105"/>
      <c r="N1974" s="105"/>
      <c r="O1974" s="105"/>
      <c r="Q1974" s="105"/>
      <c r="R1974" s="105"/>
      <c r="S1974" s="105"/>
    </row>
    <row r="1975" spans="2:19" x14ac:dyDescent="0.2">
      <c r="B1975" s="92"/>
      <c r="C1975" s="11"/>
      <c r="D1975" s="11"/>
      <c r="E1975" s="11"/>
      <c r="F1975" s="104"/>
      <c r="G1975" s="11"/>
      <c r="H1975" s="11"/>
      <c r="I1975" s="105"/>
      <c r="J1975" s="105"/>
      <c r="K1975" s="105"/>
      <c r="M1975" s="105"/>
      <c r="N1975" s="105"/>
      <c r="O1975" s="105"/>
      <c r="Q1975" s="105"/>
      <c r="R1975" s="105"/>
      <c r="S1975" s="105"/>
    </row>
    <row r="1976" spans="2:19" x14ac:dyDescent="0.2">
      <c r="B1976" s="92"/>
      <c r="C1976" s="11"/>
      <c r="D1976" s="11"/>
      <c r="E1976" s="11"/>
      <c r="F1976" s="104"/>
      <c r="G1976" s="11"/>
      <c r="H1976" s="11"/>
      <c r="I1976" s="105"/>
      <c r="J1976" s="105"/>
      <c r="K1976" s="105"/>
      <c r="M1976" s="105"/>
      <c r="N1976" s="105"/>
      <c r="O1976" s="105"/>
      <c r="Q1976" s="105"/>
      <c r="R1976" s="105"/>
      <c r="S1976" s="105"/>
    </row>
    <row r="1977" spans="2:19" x14ac:dyDescent="0.2">
      <c r="B1977" s="92"/>
      <c r="C1977" s="11"/>
      <c r="D1977" s="11"/>
      <c r="E1977" s="11"/>
      <c r="F1977" s="104"/>
      <c r="G1977" s="11"/>
      <c r="H1977" s="11"/>
      <c r="I1977" s="105"/>
      <c r="J1977" s="105"/>
      <c r="K1977" s="105"/>
      <c r="M1977" s="105"/>
      <c r="N1977" s="105"/>
      <c r="O1977" s="105"/>
      <c r="Q1977" s="105"/>
      <c r="R1977" s="105"/>
      <c r="S1977" s="105"/>
    </row>
    <row r="1978" spans="2:19" x14ac:dyDescent="0.2">
      <c r="B1978" s="92"/>
      <c r="C1978" s="11"/>
      <c r="D1978" s="11"/>
      <c r="E1978" s="11"/>
      <c r="F1978" s="104"/>
      <c r="G1978" s="11"/>
      <c r="H1978" s="11"/>
      <c r="I1978" s="105"/>
      <c r="J1978" s="105"/>
      <c r="K1978" s="105"/>
      <c r="M1978" s="105"/>
      <c r="N1978" s="105"/>
      <c r="O1978" s="105"/>
      <c r="Q1978" s="105"/>
      <c r="R1978" s="105"/>
      <c r="S1978" s="105"/>
    </row>
    <row r="1979" spans="2:19" x14ac:dyDescent="0.2">
      <c r="B1979" s="92"/>
      <c r="C1979" s="11"/>
      <c r="D1979" s="11"/>
      <c r="E1979" s="11"/>
      <c r="F1979" s="104"/>
      <c r="G1979" s="11"/>
      <c r="H1979" s="11"/>
      <c r="I1979" s="105"/>
      <c r="J1979" s="105"/>
      <c r="K1979" s="105"/>
      <c r="M1979" s="105"/>
      <c r="N1979" s="105"/>
      <c r="O1979" s="105"/>
      <c r="Q1979" s="105"/>
      <c r="R1979" s="105"/>
      <c r="S1979" s="105"/>
    </row>
    <row r="1980" spans="2:19" x14ac:dyDescent="0.2">
      <c r="B1980" s="92"/>
      <c r="C1980" s="11"/>
      <c r="D1980" s="11"/>
      <c r="E1980" s="11"/>
      <c r="F1980" s="104"/>
      <c r="G1980" s="11"/>
      <c r="H1980" s="11"/>
      <c r="I1980" s="105"/>
      <c r="J1980" s="105"/>
      <c r="K1980" s="105"/>
      <c r="M1980" s="105"/>
      <c r="N1980" s="105"/>
      <c r="O1980" s="105"/>
      <c r="Q1980" s="105"/>
      <c r="R1980" s="105"/>
      <c r="S1980" s="105"/>
    </row>
    <row r="1981" spans="2:19" x14ac:dyDescent="0.2">
      <c r="B1981" s="92"/>
      <c r="C1981" s="11"/>
      <c r="D1981" s="11"/>
      <c r="E1981" s="11"/>
      <c r="F1981" s="104"/>
      <c r="G1981" s="11"/>
      <c r="H1981" s="11"/>
      <c r="I1981" s="105"/>
      <c r="J1981" s="105"/>
      <c r="K1981" s="105"/>
      <c r="M1981" s="105"/>
      <c r="N1981" s="105"/>
      <c r="O1981" s="105"/>
      <c r="Q1981" s="105"/>
      <c r="R1981" s="105"/>
      <c r="S1981" s="105"/>
    </row>
    <row r="1982" spans="2:19" x14ac:dyDescent="0.2">
      <c r="B1982" s="92"/>
      <c r="C1982" s="11"/>
      <c r="D1982" s="11"/>
      <c r="E1982" s="11"/>
      <c r="F1982" s="104"/>
      <c r="G1982" s="11"/>
      <c r="H1982" s="11"/>
      <c r="I1982" s="105"/>
      <c r="J1982" s="105"/>
      <c r="K1982" s="105"/>
      <c r="M1982" s="105"/>
      <c r="N1982" s="105"/>
      <c r="O1982" s="105"/>
      <c r="Q1982" s="105"/>
      <c r="R1982" s="105"/>
      <c r="S1982" s="105"/>
    </row>
    <row r="1983" spans="2:19" x14ac:dyDescent="0.2">
      <c r="B1983" s="92"/>
      <c r="C1983" s="11"/>
      <c r="D1983" s="11"/>
      <c r="E1983" s="11"/>
      <c r="F1983" s="104"/>
      <c r="G1983" s="11"/>
      <c r="H1983" s="11"/>
      <c r="I1983" s="105"/>
      <c r="J1983" s="105"/>
      <c r="K1983" s="105"/>
      <c r="M1983" s="105"/>
      <c r="N1983" s="105"/>
      <c r="O1983" s="105"/>
      <c r="Q1983" s="105"/>
      <c r="R1983" s="105"/>
      <c r="S1983" s="105"/>
    </row>
    <row r="1984" spans="2:19" x14ac:dyDescent="0.2">
      <c r="B1984" s="92"/>
      <c r="C1984" s="11"/>
      <c r="D1984" s="11"/>
      <c r="E1984" s="11"/>
      <c r="F1984" s="104"/>
      <c r="G1984" s="11"/>
      <c r="H1984" s="11"/>
      <c r="I1984" s="105"/>
      <c r="J1984" s="105"/>
      <c r="K1984" s="105"/>
      <c r="M1984" s="105"/>
      <c r="N1984" s="105"/>
      <c r="O1984" s="105"/>
      <c r="Q1984" s="105"/>
      <c r="R1984" s="105"/>
      <c r="S1984" s="105"/>
    </row>
    <row r="1985" spans="2:19" x14ac:dyDescent="0.2">
      <c r="B1985" s="92"/>
      <c r="C1985" s="11"/>
      <c r="D1985" s="11"/>
      <c r="E1985" s="11"/>
      <c r="F1985" s="104"/>
      <c r="G1985" s="11"/>
      <c r="H1985" s="11"/>
      <c r="I1985" s="105"/>
      <c r="J1985" s="105"/>
      <c r="K1985" s="105"/>
      <c r="M1985" s="105"/>
      <c r="N1985" s="105"/>
      <c r="O1985" s="105"/>
      <c r="Q1985" s="105"/>
      <c r="R1985" s="105"/>
      <c r="S1985" s="105"/>
    </row>
    <row r="1986" spans="2:19" x14ac:dyDescent="0.2">
      <c r="B1986" s="92"/>
      <c r="C1986" s="11"/>
      <c r="D1986" s="11"/>
      <c r="E1986" s="11"/>
      <c r="F1986" s="104"/>
      <c r="G1986" s="11"/>
      <c r="H1986" s="11"/>
      <c r="I1986" s="105"/>
      <c r="J1986" s="105"/>
      <c r="K1986" s="105"/>
      <c r="M1986" s="105"/>
      <c r="N1986" s="105"/>
      <c r="O1986" s="105"/>
      <c r="Q1986" s="105"/>
      <c r="R1986" s="105"/>
      <c r="S1986" s="105"/>
    </row>
    <row r="1987" spans="2:19" x14ac:dyDescent="0.2">
      <c r="B1987" s="92"/>
      <c r="C1987" s="11"/>
      <c r="D1987" s="11"/>
      <c r="E1987" s="11"/>
      <c r="F1987" s="104"/>
      <c r="G1987" s="11"/>
      <c r="H1987" s="11"/>
      <c r="I1987" s="105"/>
      <c r="J1987" s="105"/>
      <c r="K1987" s="105"/>
      <c r="M1987" s="105"/>
      <c r="N1987" s="105"/>
      <c r="O1987" s="105"/>
      <c r="Q1987" s="105"/>
      <c r="R1987" s="105"/>
      <c r="S1987" s="105"/>
    </row>
    <row r="1988" spans="2:19" x14ac:dyDescent="0.2">
      <c r="B1988" s="92"/>
      <c r="C1988" s="11"/>
      <c r="D1988" s="11"/>
      <c r="E1988" s="11"/>
      <c r="F1988" s="104"/>
      <c r="G1988" s="11"/>
      <c r="H1988" s="11"/>
      <c r="I1988" s="105"/>
      <c r="J1988" s="105"/>
      <c r="K1988" s="105"/>
      <c r="M1988" s="105"/>
      <c r="N1988" s="105"/>
      <c r="O1988" s="105"/>
      <c r="Q1988" s="105"/>
      <c r="R1988" s="105"/>
      <c r="S1988" s="105"/>
    </row>
    <row r="1989" spans="2:19" x14ac:dyDescent="0.2">
      <c r="B1989" s="92"/>
      <c r="C1989" s="11"/>
      <c r="D1989" s="11"/>
      <c r="E1989" s="11"/>
      <c r="F1989" s="104"/>
      <c r="G1989" s="11"/>
      <c r="H1989" s="11"/>
      <c r="I1989" s="105"/>
      <c r="J1989" s="105"/>
      <c r="K1989" s="105"/>
      <c r="M1989" s="105"/>
      <c r="N1989" s="105"/>
      <c r="O1989" s="105"/>
      <c r="Q1989" s="105"/>
      <c r="R1989" s="105"/>
      <c r="S1989" s="105"/>
    </row>
    <row r="1990" spans="2:19" x14ac:dyDescent="0.2">
      <c r="B1990" s="92"/>
      <c r="C1990" s="11"/>
      <c r="D1990" s="11"/>
      <c r="E1990" s="11"/>
      <c r="F1990" s="104"/>
      <c r="G1990" s="11"/>
      <c r="H1990" s="11"/>
      <c r="I1990" s="105"/>
      <c r="J1990" s="105"/>
      <c r="K1990" s="105"/>
      <c r="M1990" s="105"/>
      <c r="N1990" s="105"/>
      <c r="O1990" s="105"/>
      <c r="Q1990" s="105"/>
      <c r="R1990" s="105"/>
      <c r="S1990" s="105"/>
    </row>
    <row r="1991" spans="2:19" x14ac:dyDescent="0.2">
      <c r="B1991" s="92"/>
      <c r="C1991" s="11"/>
      <c r="D1991" s="11"/>
      <c r="E1991" s="11"/>
      <c r="F1991" s="104"/>
      <c r="G1991" s="11"/>
      <c r="H1991" s="11"/>
      <c r="I1991" s="105"/>
      <c r="J1991" s="105"/>
      <c r="K1991" s="105"/>
      <c r="M1991" s="105"/>
      <c r="N1991" s="105"/>
      <c r="O1991" s="105"/>
      <c r="Q1991" s="105"/>
      <c r="R1991" s="105"/>
      <c r="S1991" s="105"/>
    </row>
    <row r="1992" spans="2:19" x14ac:dyDescent="0.2">
      <c r="B1992" s="92"/>
      <c r="C1992" s="11"/>
      <c r="D1992" s="11"/>
      <c r="E1992" s="11"/>
      <c r="F1992" s="104"/>
      <c r="G1992" s="11"/>
      <c r="H1992" s="11"/>
      <c r="I1992" s="105"/>
      <c r="J1992" s="105"/>
      <c r="K1992" s="105"/>
      <c r="M1992" s="105"/>
      <c r="N1992" s="105"/>
      <c r="O1992" s="105"/>
      <c r="Q1992" s="105"/>
      <c r="R1992" s="105"/>
      <c r="S1992" s="105"/>
    </row>
    <row r="1993" spans="2:19" x14ac:dyDescent="0.2">
      <c r="B1993" s="92"/>
      <c r="C1993" s="11"/>
      <c r="D1993" s="11"/>
      <c r="E1993" s="11"/>
      <c r="F1993" s="104"/>
      <c r="G1993" s="11"/>
      <c r="H1993" s="11"/>
      <c r="I1993" s="105"/>
      <c r="J1993" s="105"/>
      <c r="K1993" s="105"/>
      <c r="M1993" s="105"/>
      <c r="N1993" s="105"/>
      <c r="O1993" s="105"/>
      <c r="Q1993" s="105"/>
      <c r="R1993" s="105"/>
      <c r="S1993" s="105"/>
    </row>
    <row r="1994" spans="2:19" x14ac:dyDescent="0.2">
      <c r="B1994" s="92"/>
      <c r="C1994" s="11"/>
      <c r="D1994" s="11"/>
      <c r="E1994" s="11"/>
      <c r="F1994" s="104"/>
      <c r="G1994" s="11"/>
      <c r="H1994" s="11"/>
      <c r="I1994" s="105"/>
      <c r="J1994" s="105"/>
      <c r="K1994" s="105"/>
      <c r="M1994" s="105"/>
      <c r="N1994" s="105"/>
      <c r="O1994" s="105"/>
      <c r="Q1994" s="105"/>
      <c r="R1994" s="105"/>
      <c r="S1994" s="105"/>
    </row>
    <row r="1995" spans="2:19" x14ac:dyDescent="0.2">
      <c r="B1995" s="92"/>
      <c r="C1995" s="11"/>
      <c r="D1995" s="11"/>
      <c r="E1995" s="11"/>
      <c r="F1995" s="104"/>
      <c r="G1995" s="11"/>
      <c r="H1995" s="11"/>
      <c r="I1995" s="105"/>
      <c r="J1995" s="105"/>
      <c r="K1995" s="105"/>
      <c r="M1995" s="105"/>
      <c r="N1995" s="105"/>
      <c r="O1995" s="105"/>
      <c r="Q1995" s="105"/>
      <c r="R1995" s="105"/>
      <c r="S1995" s="105"/>
    </row>
    <row r="1996" spans="2:19" x14ac:dyDescent="0.2">
      <c r="B1996" s="92"/>
      <c r="C1996" s="11"/>
      <c r="D1996" s="11"/>
      <c r="E1996" s="11"/>
      <c r="F1996" s="104"/>
      <c r="G1996" s="11"/>
      <c r="H1996" s="11"/>
      <c r="I1996" s="105"/>
      <c r="J1996" s="105"/>
      <c r="K1996" s="105"/>
      <c r="M1996" s="105"/>
      <c r="N1996" s="105"/>
      <c r="O1996" s="105"/>
      <c r="Q1996" s="105"/>
      <c r="R1996" s="105"/>
      <c r="S1996" s="105"/>
    </row>
    <row r="1997" spans="2:19" x14ac:dyDescent="0.2">
      <c r="B1997" s="92"/>
      <c r="C1997" s="11"/>
      <c r="D1997" s="11"/>
      <c r="E1997" s="11"/>
      <c r="F1997" s="104"/>
      <c r="G1997" s="11"/>
      <c r="H1997" s="11"/>
      <c r="I1997" s="105"/>
      <c r="J1997" s="105"/>
      <c r="K1997" s="105"/>
      <c r="M1997" s="105"/>
      <c r="N1997" s="105"/>
      <c r="O1997" s="105"/>
      <c r="Q1997" s="105"/>
      <c r="R1997" s="105"/>
      <c r="S1997" s="105"/>
    </row>
    <row r="1998" spans="2:19" x14ac:dyDescent="0.2">
      <c r="B1998" s="92"/>
      <c r="C1998" s="11"/>
      <c r="D1998" s="11"/>
      <c r="E1998" s="11"/>
      <c r="F1998" s="104"/>
      <c r="G1998" s="11"/>
      <c r="H1998" s="11"/>
      <c r="I1998" s="105"/>
      <c r="J1998" s="105"/>
      <c r="K1998" s="105"/>
      <c r="M1998" s="105"/>
      <c r="N1998" s="105"/>
      <c r="O1998" s="105"/>
      <c r="Q1998" s="105"/>
      <c r="R1998" s="105"/>
      <c r="S1998" s="105"/>
    </row>
    <row r="1999" spans="2:19" x14ac:dyDescent="0.2">
      <c r="B1999" s="92"/>
      <c r="C1999" s="11"/>
      <c r="D1999" s="11"/>
      <c r="E1999" s="11"/>
      <c r="F1999" s="104"/>
      <c r="G1999" s="11"/>
      <c r="H1999" s="11"/>
      <c r="I1999" s="105"/>
      <c r="J1999" s="105"/>
      <c r="K1999" s="105"/>
      <c r="M1999" s="105"/>
      <c r="N1999" s="105"/>
      <c r="O1999" s="105"/>
      <c r="Q1999" s="105"/>
      <c r="R1999" s="105"/>
      <c r="S1999" s="105"/>
    </row>
    <row r="2000" spans="2:19" x14ac:dyDescent="0.2">
      <c r="B2000" s="92"/>
      <c r="C2000" s="11"/>
      <c r="D2000" s="11"/>
      <c r="E2000" s="11"/>
      <c r="F2000" s="104"/>
      <c r="G2000" s="11"/>
      <c r="H2000" s="11"/>
      <c r="I2000" s="105"/>
      <c r="J2000" s="105"/>
      <c r="K2000" s="105"/>
      <c r="M2000" s="105"/>
      <c r="N2000" s="105"/>
      <c r="O2000" s="105"/>
      <c r="Q2000" s="105"/>
      <c r="R2000" s="105"/>
      <c r="S2000" s="105"/>
    </row>
    <row r="2001" spans="2:19" x14ac:dyDescent="0.2">
      <c r="B2001" s="92"/>
      <c r="C2001" s="11"/>
      <c r="D2001" s="11"/>
      <c r="E2001" s="11"/>
      <c r="F2001" s="104"/>
      <c r="G2001" s="11"/>
      <c r="H2001" s="11"/>
      <c r="I2001" s="105"/>
      <c r="J2001" s="105"/>
      <c r="K2001" s="105"/>
      <c r="M2001" s="105"/>
      <c r="N2001" s="105"/>
      <c r="O2001" s="105"/>
      <c r="Q2001" s="105"/>
      <c r="R2001" s="105"/>
      <c r="S2001" s="105"/>
    </row>
    <row r="2002" spans="2:19" x14ac:dyDescent="0.2">
      <c r="B2002" s="92"/>
      <c r="C2002" s="11"/>
      <c r="D2002" s="11"/>
      <c r="E2002" s="11"/>
      <c r="F2002" s="104"/>
      <c r="G2002" s="11"/>
      <c r="H2002" s="11"/>
      <c r="I2002" s="105"/>
      <c r="J2002" s="105"/>
      <c r="K2002" s="105"/>
      <c r="M2002" s="105"/>
      <c r="N2002" s="105"/>
      <c r="O2002" s="105"/>
      <c r="Q2002" s="105"/>
      <c r="R2002" s="105"/>
      <c r="S2002" s="105"/>
    </row>
    <row r="2003" spans="2:19" x14ac:dyDescent="0.2">
      <c r="B2003" s="92"/>
      <c r="C2003" s="11"/>
      <c r="D2003" s="11"/>
      <c r="E2003" s="11"/>
      <c r="F2003" s="104"/>
      <c r="G2003" s="11"/>
      <c r="H2003" s="11"/>
      <c r="I2003" s="105"/>
      <c r="J2003" s="105"/>
      <c r="K2003" s="105"/>
      <c r="M2003" s="105"/>
      <c r="N2003" s="105"/>
      <c r="O2003" s="105"/>
      <c r="Q2003" s="105"/>
      <c r="R2003" s="105"/>
      <c r="S2003" s="105"/>
    </row>
    <row r="2004" spans="2:19" x14ac:dyDescent="0.2">
      <c r="B2004" s="92"/>
      <c r="C2004" s="11"/>
      <c r="D2004" s="11"/>
      <c r="E2004" s="11"/>
      <c r="F2004" s="104"/>
      <c r="G2004" s="11"/>
      <c r="H2004" s="11"/>
      <c r="I2004" s="105"/>
      <c r="J2004" s="105"/>
      <c r="K2004" s="105"/>
      <c r="M2004" s="105"/>
      <c r="N2004" s="105"/>
      <c r="O2004" s="105"/>
      <c r="Q2004" s="105"/>
      <c r="R2004" s="105"/>
      <c r="S2004" s="105"/>
    </row>
    <row r="2005" spans="2:19" x14ac:dyDescent="0.2">
      <c r="B2005" s="92"/>
      <c r="C2005" s="11"/>
      <c r="D2005" s="11"/>
      <c r="E2005" s="11"/>
      <c r="F2005" s="104"/>
      <c r="G2005" s="11"/>
      <c r="H2005" s="11"/>
      <c r="I2005" s="105"/>
      <c r="J2005" s="105"/>
      <c r="K2005" s="105"/>
      <c r="M2005" s="105"/>
      <c r="N2005" s="105"/>
      <c r="O2005" s="105"/>
      <c r="Q2005" s="105"/>
      <c r="R2005" s="105"/>
      <c r="S2005" s="105"/>
    </row>
    <row r="2006" spans="2:19" x14ac:dyDescent="0.2">
      <c r="B2006" s="92"/>
      <c r="C2006" s="11"/>
      <c r="D2006" s="11"/>
      <c r="E2006" s="11"/>
      <c r="F2006" s="104"/>
      <c r="G2006" s="11"/>
      <c r="H2006" s="11"/>
      <c r="I2006" s="105"/>
      <c r="J2006" s="105"/>
      <c r="K2006" s="105"/>
      <c r="M2006" s="105"/>
      <c r="N2006" s="105"/>
      <c r="O2006" s="105"/>
      <c r="Q2006" s="105"/>
      <c r="R2006" s="105"/>
      <c r="S2006" s="105"/>
    </row>
    <row r="2007" spans="2:19" x14ac:dyDescent="0.2">
      <c r="B2007" s="92"/>
      <c r="C2007" s="11"/>
      <c r="D2007" s="11"/>
      <c r="E2007" s="11"/>
      <c r="F2007" s="104"/>
      <c r="G2007" s="11"/>
      <c r="H2007" s="11"/>
      <c r="I2007" s="105"/>
      <c r="J2007" s="105"/>
      <c r="K2007" s="105"/>
      <c r="M2007" s="105"/>
      <c r="N2007" s="105"/>
      <c r="O2007" s="105"/>
      <c r="Q2007" s="105"/>
      <c r="R2007" s="105"/>
      <c r="S2007" s="105"/>
    </row>
    <row r="2008" spans="2:19" x14ac:dyDescent="0.2">
      <c r="B2008" s="92"/>
      <c r="C2008" s="11"/>
      <c r="D2008" s="11"/>
      <c r="E2008" s="11"/>
      <c r="F2008" s="104"/>
      <c r="G2008" s="11"/>
      <c r="H2008" s="11"/>
      <c r="I2008" s="105"/>
      <c r="J2008" s="105"/>
      <c r="K2008" s="105"/>
      <c r="M2008" s="105"/>
      <c r="N2008" s="105"/>
      <c r="O2008" s="105"/>
      <c r="Q2008" s="105"/>
      <c r="R2008" s="105"/>
      <c r="S2008" s="105"/>
    </row>
    <row r="2009" spans="2:19" x14ac:dyDescent="0.2">
      <c r="B2009" s="92"/>
      <c r="C2009" s="11"/>
      <c r="D2009" s="11"/>
      <c r="E2009" s="11"/>
      <c r="F2009" s="104"/>
      <c r="G2009" s="11"/>
      <c r="H2009" s="11"/>
      <c r="I2009" s="105"/>
      <c r="J2009" s="105"/>
      <c r="K2009" s="105"/>
      <c r="M2009" s="105"/>
      <c r="N2009" s="105"/>
      <c r="O2009" s="105"/>
      <c r="Q2009" s="105"/>
      <c r="R2009" s="105"/>
      <c r="S2009" s="105"/>
    </row>
    <row r="2010" spans="2:19" x14ac:dyDescent="0.2">
      <c r="B2010" s="92"/>
      <c r="C2010" s="11"/>
      <c r="D2010" s="11"/>
      <c r="E2010" s="11"/>
      <c r="F2010" s="104"/>
      <c r="G2010" s="11"/>
      <c r="H2010" s="11"/>
      <c r="I2010" s="105"/>
      <c r="J2010" s="105"/>
      <c r="K2010" s="105"/>
      <c r="M2010" s="105"/>
      <c r="N2010" s="105"/>
      <c r="O2010" s="105"/>
      <c r="Q2010" s="105"/>
      <c r="R2010" s="105"/>
      <c r="S2010" s="105"/>
    </row>
    <row r="2011" spans="2:19" x14ac:dyDescent="0.2">
      <c r="B2011" s="92"/>
      <c r="C2011" s="11"/>
      <c r="D2011" s="11"/>
      <c r="E2011" s="11"/>
      <c r="F2011" s="104"/>
      <c r="G2011" s="11"/>
      <c r="H2011" s="11"/>
      <c r="I2011" s="105"/>
      <c r="J2011" s="105"/>
      <c r="K2011" s="105"/>
      <c r="M2011" s="105"/>
      <c r="N2011" s="105"/>
      <c r="O2011" s="105"/>
      <c r="Q2011" s="105"/>
      <c r="R2011" s="105"/>
      <c r="S2011" s="105"/>
    </row>
    <row r="2012" spans="2:19" x14ac:dyDescent="0.2">
      <c r="B2012" s="92"/>
      <c r="C2012" s="11"/>
      <c r="D2012" s="11"/>
      <c r="E2012" s="11"/>
      <c r="F2012" s="104"/>
      <c r="G2012" s="11"/>
      <c r="H2012" s="11"/>
      <c r="I2012" s="105"/>
      <c r="J2012" s="105"/>
      <c r="K2012" s="105"/>
      <c r="M2012" s="105"/>
      <c r="N2012" s="105"/>
      <c r="O2012" s="105"/>
      <c r="Q2012" s="105"/>
      <c r="R2012" s="105"/>
      <c r="S2012" s="105"/>
    </row>
    <row r="2013" spans="2:19" x14ac:dyDescent="0.2">
      <c r="B2013" s="92"/>
      <c r="C2013" s="11"/>
      <c r="D2013" s="11"/>
      <c r="E2013" s="11"/>
      <c r="F2013" s="104"/>
      <c r="G2013" s="11"/>
      <c r="H2013" s="11"/>
      <c r="I2013" s="105"/>
      <c r="J2013" s="105"/>
      <c r="K2013" s="105"/>
      <c r="M2013" s="105"/>
      <c r="N2013" s="105"/>
      <c r="O2013" s="105"/>
      <c r="Q2013" s="105"/>
      <c r="R2013" s="105"/>
      <c r="S2013" s="105"/>
    </row>
    <row r="2014" spans="2:19" x14ac:dyDescent="0.2">
      <c r="B2014" s="92"/>
      <c r="C2014" s="11"/>
      <c r="D2014" s="11"/>
      <c r="E2014" s="11"/>
      <c r="F2014" s="104"/>
      <c r="G2014" s="11"/>
      <c r="H2014" s="11"/>
      <c r="I2014" s="105"/>
      <c r="J2014" s="105"/>
      <c r="K2014" s="105"/>
      <c r="M2014" s="105"/>
      <c r="N2014" s="105"/>
      <c r="O2014" s="105"/>
      <c r="Q2014" s="105"/>
      <c r="R2014" s="105"/>
      <c r="S2014" s="105"/>
    </row>
    <row r="2015" spans="2:19" x14ac:dyDescent="0.2">
      <c r="B2015" s="92"/>
      <c r="C2015" s="11"/>
      <c r="D2015" s="11"/>
      <c r="E2015" s="11"/>
      <c r="F2015" s="104"/>
      <c r="G2015" s="11"/>
      <c r="H2015" s="11"/>
      <c r="I2015" s="105"/>
      <c r="J2015" s="105"/>
      <c r="K2015" s="105"/>
      <c r="M2015" s="105"/>
      <c r="N2015" s="105"/>
      <c r="O2015" s="105"/>
      <c r="Q2015" s="105"/>
      <c r="R2015" s="105"/>
      <c r="S2015" s="105"/>
    </row>
    <row r="2016" spans="2:19" x14ac:dyDescent="0.2">
      <c r="B2016" s="92"/>
      <c r="C2016" s="11"/>
      <c r="D2016" s="11"/>
      <c r="E2016" s="11"/>
      <c r="F2016" s="104"/>
      <c r="G2016" s="11"/>
      <c r="H2016" s="11"/>
      <c r="I2016" s="105"/>
      <c r="J2016" s="105"/>
      <c r="K2016" s="105"/>
      <c r="M2016" s="105"/>
      <c r="N2016" s="105"/>
      <c r="O2016" s="105"/>
      <c r="Q2016" s="105"/>
      <c r="R2016" s="105"/>
      <c r="S2016" s="105"/>
    </row>
    <row r="2017" spans="2:19" x14ac:dyDescent="0.2">
      <c r="B2017" s="92"/>
      <c r="C2017" s="11"/>
      <c r="D2017" s="11"/>
      <c r="E2017" s="11"/>
      <c r="F2017" s="104"/>
      <c r="G2017" s="11"/>
      <c r="H2017" s="11"/>
      <c r="I2017" s="105"/>
      <c r="J2017" s="105"/>
      <c r="K2017" s="105"/>
      <c r="M2017" s="105"/>
      <c r="N2017" s="105"/>
      <c r="O2017" s="105"/>
      <c r="Q2017" s="105"/>
      <c r="R2017" s="105"/>
      <c r="S2017" s="105"/>
    </row>
    <row r="2018" spans="2:19" x14ac:dyDescent="0.2">
      <c r="B2018" s="92"/>
      <c r="C2018" s="11"/>
      <c r="D2018" s="11"/>
      <c r="E2018" s="11"/>
      <c r="F2018" s="104"/>
      <c r="G2018" s="11"/>
      <c r="H2018" s="11"/>
      <c r="I2018" s="105"/>
      <c r="J2018" s="105"/>
      <c r="K2018" s="105"/>
      <c r="M2018" s="105"/>
      <c r="N2018" s="105"/>
      <c r="O2018" s="105"/>
      <c r="Q2018" s="105"/>
      <c r="R2018" s="105"/>
      <c r="S2018" s="105"/>
    </row>
    <row r="2019" spans="2:19" x14ac:dyDescent="0.2">
      <c r="B2019" s="92"/>
      <c r="C2019" s="11"/>
      <c r="D2019" s="11"/>
      <c r="E2019" s="11"/>
      <c r="F2019" s="104"/>
      <c r="G2019" s="11"/>
      <c r="H2019" s="11"/>
      <c r="I2019" s="105"/>
      <c r="J2019" s="105"/>
      <c r="K2019" s="105"/>
      <c r="M2019" s="105"/>
      <c r="N2019" s="105"/>
      <c r="O2019" s="105"/>
      <c r="Q2019" s="105"/>
      <c r="R2019" s="105"/>
      <c r="S2019" s="105"/>
    </row>
    <row r="2020" spans="2:19" x14ac:dyDescent="0.2">
      <c r="B2020" s="92"/>
      <c r="C2020" s="11"/>
      <c r="D2020" s="11"/>
      <c r="E2020" s="11"/>
      <c r="F2020" s="104"/>
      <c r="G2020" s="11"/>
      <c r="H2020" s="11"/>
      <c r="I2020" s="105"/>
      <c r="J2020" s="105"/>
      <c r="K2020" s="105"/>
      <c r="M2020" s="105"/>
      <c r="N2020" s="105"/>
      <c r="O2020" s="105"/>
      <c r="Q2020" s="105"/>
      <c r="R2020" s="105"/>
      <c r="S2020" s="105"/>
    </row>
    <row r="2021" spans="2:19" x14ac:dyDescent="0.2">
      <c r="B2021" s="92"/>
      <c r="C2021" s="11"/>
      <c r="D2021" s="11"/>
      <c r="E2021" s="11"/>
      <c r="F2021" s="104"/>
      <c r="G2021" s="11"/>
      <c r="H2021" s="11"/>
      <c r="I2021" s="105"/>
      <c r="J2021" s="105"/>
      <c r="K2021" s="105"/>
      <c r="M2021" s="105"/>
      <c r="N2021" s="105"/>
      <c r="O2021" s="105"/>
      <c r="Q2021" s="105"/>
      <c r="R2021" s="105"/>
      <c r="S2021" s="105"/>
    </row>
    <row r="2022" spans="2:19" x14ac:dyDescent="0.2">
      <c r="B2022" s="92"/>
      <c r="C2022" s="11"/>
      <c r="D2022" s="11"/>
      <c r="E2022" s="11"/>
      <c r="F2022" s="104"/>
      <c r="G2022" s="11"/>
      <c r="H2022" s="11"/>
      <c r="I2022" s="105"/>
      <c r="J2022" s="105"/>
      <c r="K2022" s="105"/>
      <c r="M2022" s="105"/>
      <c r="N2022" s="105"/>
      <c r="O2022" s="105"/>
      <c r="Q2022" s="105"/>
      <c r="R2022" s="105"/>
      <c r="S2022" s="105"/>
    </row>
    <row r="2023" spans="2:19" x14ac:dyDescent="0.2">
      <c r="B2023" s="92"/>
      <c r="C2023" s="11"/>
      <c r="D2023" s="11"/>
      <c r="E2023" s="11"/>
      <c r="F2023" s="104"/>
      <c r="G2023" s="11"/>
      <c r="H2023" s="11"/>
      <c r="I2023" s="105"/>
      <c r="J2023" s="105"/>
      <c r="K2023" s="105"/>
      <c r="M2023" s="105"/>
      <c r="N2023" s="105"/>
      <c r="O2023" s="105"/>
      <c r="Q2023" s="105"/>
      <c r="R2023" s="105"/>
      <c r="S2023" s="105"/>
    </row>
    <row r="2024" spans="2:19" x14ac:dyDescent="0.2">
      <c r="B2024" s="92"/>
      <c r="C2024" s="11"/>
      <c r="D2024" s="11"/>
      <c r="E2024" s="11"/>
      <c r="F2024" s="104"/>
      <c r="G2024" s="11"/>
      <c r="H2024" s="11"/>
      <c r="I2024" s="105"/>
      <c r="J2024" s="105"/>
      <c r="K2024" s="105"/>
      <c r="M2024" s="105"/>
      <c r="N2024" s="105"/>
      <c r="O2024" s="105"/>
      <c r="Q2024" s="105"/>
      <c r="R2024" s="105"/>
      <c r="S2024" s="105"/>
    </row>
    <row r="2025" spans="2:19" x14ac:dyDescent="0.2">
      <c r="B2025" s="92"/>
      <c r="C2025" s="11"/>
      <c r="D2025" s="11"/>
      <c r="E2025" s="11"/>
      <c r="F2025" s="104"/>
      <c r="G2025" s="11"/>
      <c r="H2025" s="11"/>
      <c r="I2025" s="105"/>
      <c r="J2025" s="105"/>
      <c r="K2025" s="105"/>
      <c r="M2025" s="105"/>
      <c r="N2025" s="105"/>
      <c r="O2025" s="105"/>
      <c r="Q2025" s="105"/>
      <c r="R2025" s="105"/>
      <c r="S2025" s="105"/>
    </row>
    <row r="2026" spans="2:19" x14ac:dyDescent="0.2">
      <c r="B2026" s="92"/>
      <c r="C2026" s="11"/>
      <c r="D2026" s="11"/>
      <c r="E2026" s="11"/>
      <c r="F2026" s="104"/>
      <c r="G2026" s="11"/>
      <c r="H2026" s="11"/>
      <c r="I2026" s="105"/>
      <c r="J2026" s="105"/>
      <c r="K2026" s="105"/>
      <c r="M2026" s="105"/>
      <c r="N2026" s="105"/>
      <c r="O2026" s="105"/>
      <c r="Q2026" s="105"/>
      <c r="R2026" s="105"/>
      <c r="S2026" s="105"/>
    </row>
    <row r="2027" spans="2:19" x14ac:dyDescent="0.2">
      <c r="B2027" s="92"/>
      <c r="C2027" s="11"/>
      <c r="D2027" s="11"/>
      <c r="E2027" s="11"/>
      <c r="F2027" s="104"/>
      <c r="G2027" s="11"/>
      <c r="H2027" s="11"/>
      <c r="I2027" s="105"/>
      <c r="J2027" s="105"/>
      <c r="K2027" s="105"/>
      <c r="M2027" s="105"/>
      <c r="N2027" s="105"/>
      <c r="O2027" s="105"/>
      <c r="Q2027" s="105"/>
      <c r="R2027" s="105"/>
      <c r="S2027" s="105"/>
    </row>
    <row r="2028" spans="2:19" ht="27" x14ac:dyDescent="0.35">
      <c r="B2028" s="201" t="s">
        <v>317</v>
      </c>
      <c r="C2028" s="202"/>
      <c r="D2028" s="202"/>
      <c r="E2028" s="202"/>
      <c r="F2028" s="202"/>
      <c r="G2028" s="202"/>
      <c r="H2028" s="202"/>
      <c r="I2028" s="202"/>
      <c r="J2028" s="202"/>
      <c r="K2028" s="202"/>
      <c r="L2028" s="202"/>
      <c r="M2028" s="202"/>
      <c r="N2028" s="202"/>
      <c r="O2028" s="202"/>
      <c r="P2028" s="202"/>
      <c r="Q2028" s="202"/>
      <c r="R2028" s="113"/>
      <c r="S2028" s="113"/>
    </row>
    <row r="2029" spans="2:19" ht="12.75" customHeight="1" x14ac:dyDescent="0.2">
      <c r="B2029" s="203" t="s">
        <v>286</v>
      </c>
      <c r="C2029" s="204"/>
      <c r="D2029" s="204"/>
      <c r="E2029" s="204"/>
      <c r="F2029" s="204"/>
      <c r="G2029" s="204"/>
      <c r="H2029" s="204"/>
      <c r="I2029" s="204"/>
      <c r="J2029" s="204"/>
      <c r="K2029" s="204"/>
      <c r="L2029" s="204"/>
      <c r="M2029" s="204"/>
      <c r="N2029" s="114"/>
      <c r="O2029" s="114"/>
      <c r="Q2029" s="189" t="s">
        <v>536</v>
      </c>
      <c r="R2029" s="189" t="s">
        <v>525</v>
      </c>
      <c r="S2029" s="189" t="s">
        <v>527</v>
      </c>
    </row>
    <row r="2030" spans="2:19" ht="12.75" customHeight="1" x14ac:dyDescent="0.2">
      <c r="B2030" s="205" t="s">
        <v>113</v>
      </c>
      <c r="C2030" s="207" t="s">
        <v>121</v>
      </c>
      <c r="D2030" s="207" t="s">
        <v>122</v>
      </c>
      <c r="E2030" s="209" t="s">
        <v>126</v>
      </c>
      <c r="F2030" s="207" t="s">
        <v>123</v>
      </c>
      <c r="G2030" s="207" t="s">
        <v>124</v>
      </c>
      <c r="H2030" s="195" t="s">
        <v>125</v>
      </c>
      <c r="I2030" s="189" t="s">
        <v>532</v>
      </c>
      <c r="J2030" s="189" t="s">
        <v>525</v>
      </c>
      <c r="K2030" s="189" t="s">
        <v>533</v>
      </c>
      <c r="M2030" s="189" t="s">
        <v>534</v>
      </c>
      <c r="N2030" s="189" t="s">
        <v>525</v>
      </c>
      <c r="O2030" s="189" t="s">
        <v>535</v>
      </c>
      <c r="Q2030" s="190"/>
      <c r="R2030" s="190"/>
      <c r="S2030" s="190"/>
    </row>
    <row r="2031" spans="2:19" x14ac:dyDescent="0.2">
      <c r="B2031" s="205"/>
      <c r="C2031" s="207"/>
      <c r="D2031" s="207"/>
      <c r="E2031" s="210"/>
      <c r="F2031" s="207"/>
      <c r="G2031" s="207"/>
      <c r="H2031" s="195"/>
      <c r="I2031" s="190"/>
      <c r="J2031" s="190"/>
      <c r="K2031" s="190"/>
      <c r="M2031" s="190"/>
      <c r="N2031" s="190"/>
      <c r="O2031" s="190"/>
      <c r="Q2031" s="190"/>
      <c r="R2031" s="190"/>
      <c r="S2031" s="190"/>
    </row>
    <row r="2032" spans="2:19" x14ac:dyDescent="0.2">
      <c r="B2032" s="205"/>
      <c r="C2032" s="207"/>
      <c r="D2032" s="207"/>
      <c r="E2032" s="210"/>
      <c r="F2032" s="207"/>
      <c r="G2032" s="207"/>
      <c r="H2032" s="195"/>
      <c r="I2032" s="190"/>
      <c r="J2032" s="190"/>
      <c r="K2032" s="190"/>
      <c r="M2032" s="190"/>
      <c r="N2032" s="190"/>
      <c r="O2032" s="190"/>
      <c r="Q2032" s="190"/>
      <c r="R2032" s="190"/>
      <c r="S2032" s="190"/>
    </row>
    <row r="2033" spans="2:19" ht="13.5" thickBot="1" x14ac:dyDescent="0.25">
      <c r="B2033" s="206"/>
      <c r="C2033" s="208"/>
      <c r="D2033" s="208"/>
      <c r="E2033" s="211"/>
      <c r="F2033" s="208"/>
      <c r="G2033" s="208"/>
      <c r="H2033" s="196"/>
      <c r="I2033" s="191"/>
      <c r="J2033" s="191"/>
      <c r="K2033" s="191"/>
      <c r="M2033" s="191"/>
      <c r="N2033" s="191"/>
      <c r="O2033" s="191"/>
      <c r="Q2033" s="191"/>
      <c r="R2033" s="191"/>
      <c r="S2033" s="191"/>
    </row>
    <row r="2034" spans="2:19" ht="16.5" thickTop="1" x14ac:dyDescent="0.2">
      <c r="B2034" s="73">
        <f t="shared" ref="B2034:B2048" si="160">B2033+1</f>
        <v>1</v>
      </c>
      <c r="C2034" s="197" t="s">
        <v>317</v>
      </c>
      <c r="D2034" s="198"/>
      <c r="E2034" s="198"/>
      <c r="F2034" s="198"/>
      <c r="G2034" s="198"/>
      <c r="H2034" s="199"/>
      <c r="I2034" s="42">
        <f>I2035</f>
        <v>158700</v>
      </c>
      <c r="J2034" s="42">
        <f>J2035</f>
        <v>0</v>
      </c>
      <c r="K2034" s="42">
        <f t="shared" ref="K2034:K2048" si="161">I2034+J2034</f>
        <v>158700</v>
      </c>
      <c r="M2034" s="42">
        <f>M2035</f>
        <v>0</v>
      </c>
      <c r="N2034" s="42">
        <f>N2035</f>
        <v>0</v>
      </c>
      <c r="O2034" s="42">
        <f t="shared" ref="O2034:O2048" si="162">M2034+N2034</f>
        <v>0</v>
      </c>
      <c r="Q2034" s="42">
        <f>I2034+M2034</f>
        <v>158700</v>
      </c>
      <c r="R2034" s="42">
        <f>J2034+N2034</f>
        <v>0</v>
      </c>
      <c r="S2034" s="42">
        <f>K2034+O2034</f>
        <v>158700</v>
      </c>
    </row>
    <row r="2035" spans="2:19" ht="15" x14ac:dyDescent="0.2">
      <c r="B2035" s="73">
        <f t="shared" si="160"/>
        <v>2</v>
      </c>
      <c r="C2035" s="9">
        <v>1</v>
      </c>
      <c r="D2035" s="200" t="s">
        <v>162</v>
      </c>
      <c r="E2035" s="193"/>
      <c r="F2035" s="193"/>
      <c r="G2035" s="193"/>
      <c r="H2035" s="194"/>
      <c r="I2035" s="43">
        <f>I2041+I2036</f>
        <v>158700</v>
      </c>
      <c r="J2035" s="43">
        <f>J2041+J2036</f>
        <v>0</v>
      </c>
      <c r="K2035" s="43">
        <f t="shared" si="161"/>
        <v>158700</v>
      </c>
      <c r="M2035" s="43">
        <f>M2041+M2036</f>
        <v>0</v>
      </c>
      <c r="N2035" s="43">
        <f>N2041+N2036</f>
        <v>0</v>
      </c>
      <c r="O2035" s="43">
        <f t="shared" si="162"/>
        <v>0</v>
      </c>
      <c r="Q2035" s="43">
        <f>Q2041+Q2036</f>
        <v>158700</v>
      </c>
      <c r="R2035" s="43">
        <f>R2041+R2036</f>
        <v>0</v>
      </c>
      <c r="S2035" s="43">
        <f>S2041+S2036</f>
        <v>158700</v>
      </c>
    </row>
    <row r="2036" spans="2:19" ht="15" x14ac:dyDescent="0.25">
      <c r="B2036" s="73">
        <f t="shared" si="160"/>
        <v>3</v>
      </c>
      <c r="C2036" s="2"/>
      <c r="D2036" s="2">
        <v>1</v>
      </c>
      <c r="E2036" s="192" t="s">
        <v>161</v>
      </c>
      <c r="F2036" s="193"/>
      <c r="G2036" s="193"/>
      <c r="H2036" s="194"/>
      <c r="I2036" s="44">
        <f>I2037+I2039</f>
        <v>125000</v>
      </c>
      <c r="J2036" s="44">
        <f>J2037+J2039</f>
        <v>0</v>
      </c>
      <c r="K2036" s="44">
        <f t="shared" si="161"/>
        <v>125000</v>
      </c>
      <c r="M2036" s="44">
        <f>M2037+M2039</f>
        <v>0</v>
      </c>
      <c r="N2036" s="44">
        <f>N2037+N2039</f>
        <v>0</v>
      </c>
      <c r="O2036" s="44">
        <f t="shared" si="162"/>
        <v>0</v>
      </c>
      <c r="Q2036" s="44">
        <f t="shared" ref="Q2036:S2048" si="163">I2036+M2036</f>
        <v>125000</v>
      </c>
      <c r="R2036" s="44">
        <f t="shared" si="163"/>
        <v>0</v>
      </c>
      <c r="S2036" s="44">
        <f t="shared" si="163"/>
        <v>125000</v>
      </c>
    </row>
    <row r="2037" spans="2:19" x14ac:dyDescent="0.2">
      <c r="B2037" s="73">
        <f t="shared" si="160"/>
        <v>4</v>
      </c>
      <c r="C2037" s="13"/>
      <c r="D2037" s="13"/>
      <c r="E2037" s="13"/>
      <c r="F2037" s="50" t="s">
        <v>160</v>
      </c>
      <c r="G2037" s="13">
        <v>630</v>
      </c>
      <c r="H2037" s="13" t="s">
        <v>129</v>
      </c>
      <c r="I2037" s="47">
        <f>I2038</f>
        <v>95000</v>
      </c>
      <c r="J2037" s="47">
        <f>J2038</f>
        <v>0</v>
      </c>
      <c r="K2037" s="47">
        <f t="shared" si="161"/>
        <v>95000</v>
      </c>
      <c r="M2037" s="47">
        <f>M2038</f>
        <v>0</v>
      </c>
      <c r="N2037" s="47">
        <f>N2038</f>
        <v>0</v>
      </c>
      <c r="O2037" s="47">
        <f t="shared" si="162"/>
        <v>0</v>
      </c>
      <c r="Q2037" s="47">
        <f t="shared" si="163"/>
        <v>95000</v>
      </c>
      <c r="R2037" s="47">
        <f t="shared" si="163"/>
        <v>0</v>
      </c>
      <c r="S2037" s="47">
        <f t="shared" si="163"/>
        <v>95000</v>
      </c>
    </row>
    <row r="2038" spans="2:19" x14ac:dyDescent="0.2">
      <c r="B2038" s="73">
        <f t="shared" si="160"/>
        <v>5</v>
      </c>
      <c r="C2038" s="4"/>
      <c r="D2038" s="4"/>
      <c r="E2038" s="4"/>
      <c r="F2038" s="51" t="s">
        <v>160</v>
      </c>
      <c r="G2038" s="4">
        <v>637</v>
      </c>
      <c r="H2038" s="4" t="s">
        <v>130</v>
      </c>
      <c r="I2038" s="24">
        <v>95000</v>
      </c>
      <c r="J2038" s="24"/>
      <c r="K2038" s="24">
        <f t="shared" si="161"/>
        <v>95000</v>
      </c>
      <c r="M2038" s="24"/>
      <c r="N2038" s="24"/>
      <c r="O2038" s="24">
        <f t="shared" si="162"/>
        <v>0</v>
      </c>
      <c r="Q2038" s="24">
        <f t="shared" si="163"/>
        <v>95000</v>
      </c>
      <c r="R2038" s="24">
        <f t="shared" si="163"/>
        <v>0</v>
      </c>
      <c r="S2038" s="24">
        <f t="shared" si="163"/>
        <v>95000</v>
      </c>
    </row>
    <row r="2039" spans="2:19" x14ac:dyDescent="0.2">
      <c r="B2039" s="73">
        <f t="shared" si="160"/>
        <v>6</v>
      </c>
      <c r="C2039" s="13"/>
      <c r="D2039" s="13"/>
      <c r="E2039" s="13"/>
      <c r="F2039" s="50" t="s">
        <v>160</v>
      </c>
      <c r="G2039" s="13">
        <v>640</v>
      </c>
      <c r="H2039" s="13" t="s">
        <v>136</v>
      </c>
      <c r="I2039" s="47">
        <v>30000</v>
      </c>
      <c r="J2039" s="47"/>
      <c r="K2039" s="47">
        <f t="shared" si="161"/>
        <v>30000</v>
      </c>
      <c r="M2039" s="47"/>
      <c r="N2039" s="47"/>
      <c r="O2039" s="47">
        <f t="shared" si="162"/>
        <v>0</v>
      </c>
      <c r="Q2039" s="47">
        <f t="shared" si="163"/>
        <v>30000</v>
      </c>
      <c r="R2039" s="47">
        <f t="shared" si="163"/>
        <v>0</v>
      </c>
      <c r="S2039" s="47">
        <f t="shared" si="163"/>
        <v>30000</v>
      </c>
    </row>
    <row r="2040" spans="2:19" ht="15" x14ac:dyDescent="0.25">
      <c r="B2040" s="73">
        <f t="shared" si="160"/>
        <v>7</v>
      </c>
      <c r="C2040" s="2"/>
      <c r="D2040" s="2">
        <v>2</v>
      </c>
      <c r="E2040" s="192" t="s">
        <v>443</v>
      </c>
      <c r="F2040" s="193"/>
      <c r="G2040" s="193"/>
      <c r="H2040" s="194"/>
      <c r="I2040" s="44">
        <v>0</v>
      </c>
      <c r="J2040" s="44">
        <v>0</v>
      </c>
      <c r="K2040" s="44">
        <f t="shared" si="161"/>
        <v>0</v>
      </c>
      <c r="M2040" s="44">
        <f>M2041+M2042+M2043+M2048</f>
        <v>0</v>
      </c>
      <c r="N2040" s="44">
        <f>N2041+N2042+N2043+N2048</f>
        <v>0</v>
      </c>
      <c r="O2040" s="44">
        <f t="shared" si="162"/>
        <v>0</v>
      </c>
      <c r="Q2040" s="44">
        <f t="shared" si="163"/>
        <v>0</v>
      </c>
      <c r="R2040" s="44">
        <f t="shared" si="163"/>
        <v>0</v>
      </c>
      <c r="S2040" s="44">
        <f t="shared" si="163"/>
        <v>0</v>
      </c>
    </row>
    <row r="2041" spans="2:19" ht="15" x14ac:dyDescent="0.25">
      <c r="B2041" s="73">
        <f t="shared" si="160"/>
        <v>8</v>
      </c>
      <c r="C2041" s="2"/>
      <c r="D2041" s="2">
        <v>3</v>
      </c>
      <c r="E2041" s="192" t="s">
        <v>199</v>
      </c>
      <c r="F2041" s="193"/>
      <c r="G2041" s="193"/>
      <c r="H2041" s="194"/>
      <c r="I2041" s="44">
        <f>I2042+I2043+I2044</f>
        <v>33700</v>
      </c>
      <c r="J2041" s="44">
        <f>J2042+J2043+J2044</f>
        <v>0</v>
      </c>
      <c r="K2041" s="44">
        <f t="shared" si="161"/>
        <v>33700</v>
      </c>
      <c r="M2041" s="44">
        <f>M2042+M2043+M2044</f>
        <v>0</v>
      </c>
      <c r="N2041" s="44">
        <f>N2042+N2043+N2044</f>
        <v>0</v>
      </c>
      <c r="O2041" s="44">
        <f t="shared" si="162"/>
        <v>0</v>
      </c>
      <c r="Q2041" s="44">
        <f t="shared" si="163"/>
        <v>33700</v>
      </c>
      <c r="R2041" s="44">
        <f t="shared" si="163"/>
        <v>0</v>
      </c>
      <c r="S2041" s="44">
        <f t="shared" si="163"/>
        <v>33700</v>
      </c>
    </row>
    <row r="2042" spans="2:19" x14ac:dyDescent="0.2">
      <c r="B2042" s="73">
        <f t="shared" si="160"/>
        <v>9</v>
      </c>
      <c r="C2042" s="13"/>
      <c r="D2042" s="13"/>
      <c r="E2042" s="13"/>
      <c r="F2042" s="50" t="s">
        <v>198</v>
      </c>
      <c r="G2042" s="13">
        <v>610</v>
      </c>
      <c r="H2042" s="13" t="s">
        <v>137</v>
      </c>
      <c r="I2042" s="47">
        <v>23000</v>
      </c>
      <c r="J2042" s="47"/>
      <c r="K2042" s="47">
        <f t="shared" si="161"/>
        <v>23000</v>
      </c>
      <c r="M2042" s="47"/>
      <c r="N2042" s="47"/>
      <c r="O2042" s="47">
        <f t="shared" si="162"/>
        <v>0</v>
      </c>
      <c r="Q2042" s="47">
        <f t="shared" si="163"/>
        <v>23000</v>
      </c>
      <c r="R2042" s="47">
        <f t="shared" si="163"/>
        <v>0</v>
      </c>
      <c r="S2042" s="47">
        <f t="shared" si="163"/>
        <v>23000</v>
      </c>
    </row>
    <row r="2043" spans="2:19" x14ac:dyDescent="0.2">
      <c r="B2043" s="73">
        <f t="shared" si="160"/>
        <v>10</v>
      </c>
      <c r="C2043" s="13"/>
      <c r="D2043" s="13"/>
      <c r="E2043" s="13"/>
      <c r="F2043" s="50" t="s">
        <v>198</v>
      </c>
      <c r="G2043" s="13">
        <v>620</v>
      </c>
      <c r="H2043" s="13" t="s">
        <v>132</v>
      </c>
      <c r="I2043" s="47">
        <v>8750</v>
      </c>
      <c r="J2043" s="47"/>
      <c r="K2043" s="47">
        <f t="shared" si="161"/>
        <v>8750</v>
      </c>
      <c r="M2043" s="47"/>
      <c r="N2043" s="47"/>
      <c r="O2043" s="47">
        <f t="shared" si="162"/>
        <v>0</v>
      </c>
      <c r="Q2043" s="47">
        <f t="shared" si="163"/>
        <v>8750</v>
      </c>
      <c r="R2043" s="47">
        <f t="shared" si="163"/>
        <v>0</v>
      </c>
      <c r="S2043" s="47">
        <f t="shared" si="163"/>
        <v>8750</v>
      </c>
    </row>
    <row r="2044" spans="2:19" x14ac:dyDescent="0.2">
      <c r="B2044" s="73">
        <f t="shared" si="160"/>
        <v>11</v>
      </c>
      <c r="C2044" s="13"/>
      <c r="D2044" s="13"/>
      <c r="E2044" s="13"/>
      <c r="F2044" s="50" t="s">
        <v>198</v>
      </c>
      <c r="G2044" s="13">
        <v>630</v>
      </c>
      <c r="H2044" s="13" t="s">
        <v>129</v>
      </c>
      <c r="I2044" s="47">
        <f>I2048+I2047+I2046+I2045</f>
        <v>1950</v>
      </c>
      <c r="J2044" s="47">
        <f>J2048+J2047+J2046+J2045</f>
        <v>0</v>
      </c>
      <c r="K2044" s="47">
        <f t="shared" si="161"/>
        <v>1950</v>
      </c>
      <c r="M2044" s="47">
        <v>0</v>
      </c>
      <c r="N2044" s="47"/>
      <c r="O2044" s="47">
        <f t="shared" si="162"/>
        <v>0</v>
      </c>
      <c r="Q2044" s="47">
        <f t="shared" si="163"/>
        <v>1950</v>
      </c>
      <c r="R2044" s="47">
        <f t="shared" si="163"/>
        <v>0</v>
      </c>
      <c r="S2044" s="47">
        <f t="shared" si="163"/>
        <v>1950</v>
      </c>
    </row>
    <row r="2045" spans="2:19" x14ac:dyDescent="0.2">
      <c r="B2045" s="73">
        <f t="shared" si="160"/>
        <v>12</v>
      </c>
      <c r="C2045" s="4"/>
      <c r="D2045" s="4"/>
      <c r="E2045" s="4"/>
      <c r="F2045" s="51" t="s">
        <v>198</v>
      </c>
      <c r="G2045" s="4">
        <v>632</v>
      </c>
      <c r="H2045" s="4" t="s">
        <v>140</v>
      </c>
      <c r="I2045" s="56">
        <v>150</v>
      </c>
      <c r="J2045" s="56"/>
      <c r="K2045" s="56">
        <f t="shared" si="161"/>
        <v>150</v>
      </c>
      <c r="M2045" s="24"/>
      <c r="N2045" s="24"/>
      <c r="O2045" s="24">
        <f t="shared" si="162"/>
        <v>0</v>
      </c>
      <c r="Q2045" s="24">
        <f t="shared" si="163"/>
        <v>150</v>
      </c>
      <c r="R2045" s="24">
        <f t="shared" si="163"/>
        <v>0</v>
      </c>
      <c r="S2045" s="24">
        <f t="shared" si="163"/>
        <v>150</v>
      </c>
    </row>
    <row r="2046" spans="2:19" x14ac:dyDescent="0.2">
      <c r="B2046" s="73">
        <f t="shared" si="160"/>
        <v>13</v>
      </c>
      <c r="C2046" s="4"/>
      <c r="D2046" s="4"/>
      <c r="E2046" s="4"/>
      <c r="F2046" s="51" t="s">
        <v>198</v>
      </c>
      <c r="G2046" s="4">
        <v>633</v>
      </c>
      <c r="H2046" s="4" t="s">
        <v>133</v>
      </c>
      <c r="I2046" s="56">
        <v>500</v>
      </c>
      <c r="J2046" s="56"/>
      <c r="K2046" s="56">
        <f t="shared" si="161"/>
        <v>500</v>
      </c>
      <c r="M2046" s="24"/>
      <c r="N2046" s="24"/>
      <c r="O2046" s="24">
        <f t="shared" si="162"/>
        <v>0</v>
      </c>
      <c r="Q2046" s="24">
        <f t="shared" si="163"/>
        <v>500</v>
      </c>
      <c r="R2046" s="24">
        <f t="shared" si="163"/>
        <v>0</v>
      </c>
      <c r="S2046" s="24">
        <f t="shared" si="163"/>
        <v>500</v>
      </c>
    </row>
    <row r="2047" spans="2:19" x14ac:dyDescent="0.2">
      <c r="B2047" s="73">
        <f t="shared" si="160"/>
        <v>14</v>
      </c>
      <c r="C2047" s="4"/>
      <c r="D2047" s="4"/>
      <c r="E2047" s="4"/>
      <c r="F2047" s="51" t="s">
        <v>198</v>
      </c>
      <c r="G2047" s="4">
        <v>635</v>
      </c>
      <c r="H2047" s="4" t="s">
        <v>139</v>
      </c>
      <c r="I2047" s="56">
        <v>200</v>
      </c>
      <c r="J2047" s="56"/>
      <c r="K2047" s="56">
        <f t="shared" si="161"/>
        <v>200</v>
      </c>
      <c r="M2047" s="24"/>
      <c r="N2047" s="24"/>
      <c r="O2047" s="24">
        <f t="shared" si="162"/>
        <v>0</v>
      </c>
      <c r="Q2047" s="24">
        <f t="shared" si="163"/>
        <v>200</v>
      </c>
      <c r="R2047" s="24">
        <f t="shared" si="163"/>
        <v>0</v>
      </c>
      <c r="S2047" s="24">
        <f t="shared" si="163"/>
        <v>200</v>
      </c>
    </row>
    <row r="2048" spans="2:19" x14ac:dyDescent="0.2">
      <c r="B2048" s="73">
        <f t="shared" si="160"/>
        <v>15</v>
      </c>
      <c r="C2048" s="4"/>
      <c r="D2048" s="4"/>
      <c r="E2048" s="4"/>
      <c r="F2048" s="51" t="s">
        <v>198</v>
      </c>
      <c r="G2048" s="4">
        <v>637</v>
      </c>
      <c r="H2048" s="4" t="s">
        <v>130</v>
      </c>
      <c r="I2048" s="56">
        <v>1100</v>
      </c>
      <c r="J2048" s="56"/>
      <c r="K2048" s="56">
        <f t="shared" si="161"/>
        <v>1100</v>
      </c>
      <c r="M2048" s="24"/>
      <c r="N2048" s="24"/>
      <c r="O2048" s="24">
        <f t="shared" si="162"/>
        <v>0</v>
      </c>
      <c r="Q2048" s="24">
        <f t="shared" si="163"/>
        <v>1100</v>
      </c>
      <c r="R2048" s="24">
        <f t="shared" si="163"/>
        <v>0</v>
      </c>
      <c r="S2048" s="24">
        <f t="shared" si="163"/>
        <v>1100</v>
      </c>
    </row>
    <row r="2049" spans="2:19" x14ac:dyDescent="0.2">
      <c r="B2049" s="92"/>
      <c r="C2049" s="11"/>
      <c r="D2049" s="11"/>
      <c r="E2049" s="11"/>
      <c r="F2049" s="104"/>
      <c r="G2049" s="11"/>
      <c r="H2049" s="11"/>
      <c r="I2049" s="105"/>
      <c r="J2049" s="105"/>
      <c r="K2049" s="105"/>
      <c r="M2049" s="105"/>
      <c r="N2049" s="105"/>
      <c r="O2049" s="105"/>
      <c r="Q2049" s="105"/>
      <c r="R2049" s="105"/>
      <c r="S2049" s="105"/>
    </row>
    <row r="2050" spans="2:19" x14ac:dyDescent="0.2">
      <c r="B2050" s="92"/>
      <c r="C2050" s="11"/>
      <c r="D2050" s="11"/>
      <c r="E2050" s="11"/>
      <c r="F2050" s="104"/>
      <c r="G2050" s="11"/>
      <c r="H2050" s="11"/>
      <c r="I2050" s="105"/>
      <c r="J2050" s="105"/>
      <c r="K2050" s="105"/>
      <c r="M2050" s="105"/>
      <c r="N2050" s="105"/>
      <c r="O2050" s="105"/>
      <c r="Q2050" s="105"/>
      <c r="R2050" s="105"/>
      <c r="S2050" s="105"/>
    </row>
    <row r="2052" spans="2:19" ht="12.75" customHeight="1" x14ac:dyDescent="0.2"/>
    <row r="2053" spans="2:19" ht="18.75" customHeight="1" x14ac:dyDescent="0.2"/>
    <row r="2055" spans="2:19" ht="17.25" customHeight="1" x14ac:dyDescent="0.2"/>
    <row r="2071" spans="1:1" s="69" customFormat="1" x14ac:dyDescent="0.2">
      <c r="A2071" s="65"/>
    </row>
    <row r="2072" spans="1:1" s="69" customFormat="1" x14ac:dyDescent="0.2">
      <c r="A2072" s="65"/>
    </row>
    <row r="2139" ht="12.75" customHeight="1" x14ac:dyDescent="0.2"/>
    <row r="2140" ht="21.75" customHeight="1" x14ac:dyDescent="0.2"/>
    <row r="2141" ht="18" customHeight="1" x14ac:dyDescent="0.2"/>
    <row r="2252" ht="12.75" customHeight="1" x14ac:dyDescent="0.2"/>
    <row r="2253" ht="24.75" customHeight="1" x14ac:dyDescent="0.2"/>
    <row r="2254" ht="15.75" customHeight="1" x14ac:dyDescent="0.2"/>
    <row r="2271" spans="1:1" s="69" customFormat="1" x14ac:dyDescent="0.2">
      <c r="A2271" s="65"/>
    </row>
    <row r="2272" spans="1:1" s="69" customFormat="1" x14ac:dyDescent="0.2">
      <c r="A2272" s="65"/>
    </row>
    <row r="2273" spans="1:1" s="69" customFormat="1" x14ac:dyDescent="0.2">
      <c r="A2273" s="65"/>
    </row>
    <row r="2274" spans="1:1" s="69" customFormat="1" x14ac:dyDescent="0.2">
      <c r="A2274" s="65"/>
    </row>
    <row r="2275" spans="1:1" s="69" customFormat="1" x14ac:dyDescent="0.2">
      <c r="A2275" s="65"/>
    </row>
    <row r="2276" spans="1:1" s="69" customFormat="1" x14ac:dyDescent="0.2">
      <c r="A2276" s="65"/>
    </row>
    <row r="2277" spans="1:1" s="69" customFormat="1" x14ac:dyDescent="0.2">
      <c r="A2277" s="65"/>
    </row>
    <row r="2278" spans="1:1" s="69" customFormat="1" x14ac:dyDescent="0.2">
      <c r="A2278" s="65"/>
    </row>
    <row r="2279" spans="1:1" s="69" customFormat="1" x14ac:dyDescent="0.2">
      <c r="A2279" s="65"/>
    </row>
    <row r="2280" spans="1:1" s="69" customFormat="1" x14ac:dyDescent="0.2">
      <c r="A2280" s="65"/>
    </row>
    <row r="2281" spans="1:1" s="69" customFormat="1" x14ac:dyDescent="0.2">
      <c r="A2281" s="65"/>
    </row>
    <row r="2282" spans="1:1" s="69" customFormat="1" x14ac:dyDescent="0.2">
      <c r="A2282" s="65"/>
    </row>
    <row r="2283" spans="1:1" s="69" customFormat="1" ht="36.75" customHeight="1" x14ac:dyDescent="0.2">
      <c r="A2283" s="65"/>
    </row>
    <row r="2332" spans="1:1" s="69" customFormat="1" ht="13.5" customHeight="1" x14ac:dyDescent="0.2">
      <c r="A2332" s="65"/>
    </row>
    <row r="2364" spans="1:1" s="96" customFormat="1" x14ac:dyDescent="0.2">
      <c r="A2364" s="94"/>
    </row>
    <row r="2419" ht="12.75" customHeight="1" x14ac:dyDescent="0.2"/>
    <row r="2420" ht="17.25" customHeight="1" x14ac:dyDescent="0.2"/>
    <row r="2422" ht="18" customHeight="1" x14ac:dyDescent="0.2"/>
    <row r="2423" ht="19.5" customHeight="1" x14ac:dyDescent="0.2"/>
  </sheetData>
  <mergeCells count="316">
    <mergeCell ref="J2030:J2033"/>
    <mergeCell ref="K2030:K2033"/>
    <mergeCell ref="R1683:R1687"/>
    <mergeCell ref="R1825:R1829"/>
    <mergeCell ref="R2029:R2033"/>
    <mergeCell ref="S2:S6"/>
    <mergeCell ref="S142:S146"/>
    <mergeCell ref="S213:S217"/>
    <mergeCell ref="S351:S355"/>
    <mergeCell ref="S492:S496"/>
    <mergeCell ref="S559:S563"/>
    <mergeCell ref="S698:S702"/>
    <mergeCell ref="S1478:S1482"/>
    <mergeCell ref="S1615:S1619"/>
    <mergeCell ref="S1683:S1687"/>
    <mergeCell ref="S1825:S1829"/>
    <mergeCell ref="S2029:S2033"/>
    <mergeCell ref="R2:R6"/>
    <mergeCell ref="R142:R146"/>
    <mergeCell ref="R213:R217"/>
    <mergeCell ref="R351:R355"/>
    <mergeCell ref="R492:R496"/>
    <mergeCell ref="R559:R563"/>
    <mergeCell ref="R698:R702"/>
    <mergeCell ref="R1478:R1482"/>
    <mergeCell ref="R1615:R1619"/>
    <mergeCell ref="B1:Q1"/>
    <mergeCell ref="B3:B6"/>
    <mergeCell ref="C3:C6"/>
    <mergeCell ref="C7:H7"/>
    <mergeCell ref="Q2:Q6"/>
    <mergeCell ref="B2:M2"/>
    <mergeCell ref="G3:G6"/>
    <mergeCell ref="H3:H6"/>
    <mergeCell ref="K3:K6"/>
    <mergeCell ref="N3:N6"/>
    <mergeCell ref="O3:O6"/>
    <mergeCell ref="E19:H19"/>
    <mergeCell ref="E22:H22"/>
    <mergeCell ref="E27:H27"/>
    <mergeCell ref="D32:H32"/>
    <mergeCell ref="M3:M6"/>
    <mergeCell ref="I3:I6"/>
    <mergeCell ref="D3:D6"/>
    <mergeCell ref="E16:H16"/>
    <mergeCell ref="E9:H9"/>
    <mergeCell ref="F3:F6"/>
    <mergeCell ref="D8:H8"/>
    <mergeCell ref="E3:E6"/>
    <mergeCell ref="A271:A273"/>
    <mergeCell ref="D46:H46"/>
    <mergeCell ref="D66:H66"/>
    <mergeCell ref="D72:H72"/>
    <mergeCell ref="D74:H74"/>
    <mergeCell ref="D63:H63"/>
    <mergeCell ref="D64:H64"/>
    <mergeCell ref="D65:H65"/>
    <mergeCell ref="B141:Q141"/>
    <mergeCell ref="B142:M142"/>
    <mergeCell ref="J143:J146"/>
    <mergeCell ref="K143:K146"/>
    <mergeCell ref="J214:J217"/>
    <mergeCell ref="K214:K217"/>
    <mergeCell ref="Q142:Q146"/>
    <mergeCell ref="B143:B146"/>
    <mergeCell ref="C143:C146"/>
    <mergeCell ref="D143:D146"/>
    <mergeCell ref="E143:E146"/>
    <mergeCell ref="F143:F146"/>
    <mergeCell ref="G143:G146"/>
    <mergeCell ref="H143:H146"/>
    <mergeCell ref="I143:I146"/>
    <mergeCell ref="M143:M146"/>
    <mergeCell ref="F214:F217"/>
    <mergeCell ref="G214:G217"/>
    <mergeCell ref="H214:H217"/>
    <mergeCell ref="I214:I217"/>
    <mergeCell ref="M214:M217"/>
    <mergeCell ref="C218:H218"/>
    <mergeCell ref="C147:H147"/>
    <mergeCell ref="D148:H148"/>
    <mergeCell ref="D153:H153"/>
    <mergeCell ref="B212:Q212"/>
    <mergeCell ref="B213:M213"/>
    <mergeCell ref="Q213:Q217"/>
    <mergeCell ref="B214:B217"/>
    <mergeCell ref="C214:C217"/>
    <mergeCell ref="D214:D217"/>
    <mergeCell ref="E214:E217"/>
    <mergeCell ref="N143:N146"/>
    <mergeCell ref="O143:O146"/>
    <mergeCell ref="N214:N217"/>
    <mergeCell ref="O214:O217"/>
    <mergeCell ref="D243:H243"/>
    <mergeCell ref="D263:H263"/>
    <mergeCell ref="D278:H278"/>
    <mergeCell ref="D282:H282"/>
    <mergeCell ref="D292:H292"/>
    <mergeCell ref="B350:Q350"/>
    <mergeCell ref="D219:H219"/>
    <mergeCell ref="D222:H222"/>
    <mergeCell ref="E223:H223"/>
    <mergeCell ref="E226:H226"/>
    <mergeCell ref="E233:H233"/>
    <mergeCell ref="D239:H239"/>
    <mergeCell ref="M352:M355"/>
    <mergeCell ref="C356:H356"/>
    <mergeCell ref="D357:H357"/>
    <mergeCell ref="D362:H362"/>
    <mergeCell ref="D372:H372"/>
    <mergeCell ref="D381:H381"/>
    <mergeCell ref="B351:M351"/>
    <mergeCell ref="Q351:Q355"/>
    <mergeCell ref="B352:B355"/>
    <mergeCell ref="C352:C355"/>
    <mergeCell ref="D352:D355"/>
    <mergeCell ref="E352:E355"/>
    <mergeCell ref="F352:F355"/>
    <mergeCell ref="G352:G355"/>
    <mergeCell ref="H352:H355"/>
    <mergeCell ref="I352:I355"/>
    <mergeCell ref="J352:J355"/>
    <mergeCell ref="K352:K355"/>
    <mergeCell ref="N352:N355"/>
    <mergeCell ref="O352:O355"/>
    <mergeCell ref="I493:I496"/>
    <mergeCell ref="M493:M496"/>
    <mergeCell ref="D391:H391"/>
    <mergeCell ref="D403:H403"/>
    <mergeCell ref="D416:H416"/>
    <mergeCell ref="D425:H425"/>
    <mergeCell ref="B491:Q491"/>
    <mergeCell ref="B492:M492"/>
    <mergeCell ref="Q492:Q496"/>
    <mergeCell ref="B493:B496"/>
    <mergeCell ref="C493:C496"/>
    <mergeCell ref="D493:D496"/>
    <mergeCell ref="J493:J496"/>
    <mergeCell ref="K493:K496"/>
    <mergeCell ref="N493:N496"/>
    <mergeCell ref="O493:O496"/>
    <mergeCell ref="C497:H497"/>
    <mergeCell ref="D498:H498"/>
    <mergeCell ref="D516:H516"/>
    <mergeCell ref="D534:H534"/>
    <mergeCell ref="D540:H540"/>
    <mergeCell ref="D543:H543"/>
    <mergeCell ref="E493:E496"/>
    <mergeCell ref="F493:F496"/>
    <mergeCell ref="G493:G496"/>
    <mergeCell ref="H493:H496"/>
    <mergeCell ref="I560:I563"/>
    <mergeCell ref="M560:M563"/>
    <mergeCell ref="C564:H564"/>
    <mergeCell ref="D565:H565"/>
    <mergeCell ref="D568:H568"/>
    <mergeCell ref="D586:H586"/>
    <mergeCell ref="B558:Q558"/>
    <mergeCell ref="B559:M559"/>
    <mergeCell ref="Q559:Q563"/>
    <mergeCell ref="B560:B563"/>
    <mergeCell ref="C560:C563"/>
    <mergeCell ref="D560:D563"/>
    <mergeCell ref="E560:E563"/>
    <mergeCell ref="F560:F563"/>
    <mergeCell ref="G560:G563"/>
    <mergeCell ref="H560:H563"/>
    <mergeCell ref="J560:J563"/>
    <mergeCell ref="K560:K563"/>
    <mergeCell ref="N560:N563"/>
    <mergeCell ref="O560:O563"/>
    <mergeCell ref="I699:I702"/>
    <mergeCell ref="M699:M702"/>
    <mergeCell ref="C703:H703"/>
    <mergeCell ref="D704:H704"/>
    <mergeCell ref="D885:H885"/>
    <mergeCell ref="D1069:H1069"/>
    <mergeCell ref="B697:Q697"/>
    <mergeCell ref="B698:M698"/>
    <mergeCell ref="Q698:Q702"/>
    <mergeCell ref="B699:B702"/>
    <mergeCell ref="C699:C702"/>
    <mergeCell ref="D699:D702"/>
    <mergeCell ref="E699:E702"/>
    <mergeCell ref="F699:F702"/>
    <mergeCell ref="G699:G702"/>
    <mergeCell ref="H699:H702"/>
    <mergeCell ref="J699:J702"/>
    <mergeCell ref="K699:K702"/>
    <mergeCell ref="N699:N702"/>
    <mergeCell ref="O699:O702"/>
    <mergeCell ref="M1479:M1482"/>
    <mergeCell ref="C1483:H1483"/>
    <mergeCell ref="D1484:H1484"/>
    <mergeCell ref="D1169:H1169"/>
    <mergeCell ref="D1406:H1406"/>
    <mergeCell ref="B1477:Q1477"/>
    <mergeCell ref="B1478:M1478"/>
    <mergeCell ref="Q1478:Q1482"/>
    <mergeCell ref="B1479:B1482"/>
    <mergeCell ref="C1479:C1482"/>
    <mergeCell ref="D1479:D1482"/>
    <mergeCell ref="E1479:E1482"/>
    <mergeCell ref="F1479:F1482"/>
    <mergeCell ref="J1479:J1482"/>
    <mergeCell ref="K1479:K1482"/>
    <mergeCell ref="N1479:N1482"/>
    <mergeCell ref="O1479:O1482"/>
    <mergeCell ref="D1487:H1487"/>
    <mergeCell ref="D1495:H1495"/>
    <mergeCell ref="E1496:H1496"/>
    <mergeCell ref="E1500:H1500"/>
    <mergeCell ref="E1513:H1513"/>
    <mergeCell ref="E1532:H1532"/>
    <mergeCell ref="G1479:G1482"/>
    <mergeCell ref="H1479:H1482"/>
    <mergeCell ref="I1479:I1482"/>
    <mergeCell ref="G1616:G1619"/>
    <mergeCell ref="H1616:H1619"/>
    <mergeCell ref="I1616:I1619"/>
    <mergeCell ref="M1616:M1619"/>
    <mergeCell ref="C1620:H1620"/>
    <mergeCell ref="D1621:H1621"/>
    <mergeCell ref="E1549:H1549"/>
    <mergeCell ref="D1550:H1550"/>
    <mergeCell ref="B1614:Q1614"/>
    <mergeCell ref="B1615:M1615"/>
    <mergeCell ref="Q1615:Q1619"/>
    <mergeCell ref="B1616:B1619"/>
    <mergeCell ref="C1616:C1619"/>
    <mergeCell ref="D1616:D1619"/>
    <mergeCell ref="E1616:E1619"/>
    <mergeCell ref="F1616:F1619"/>
    <mergeCell ref="J1616:J1619"/>
    <mergeCell ref="K1616:K1619"/>
    <mergeCell ref="N1616:N1619"/>
    <mergeCell ref="O1616:O1619"/>
    <mergeCell ref="I1684:I1687"/>
    <mergeCell ref="M1684:M1687"/>
    <mergeCell ref="C1688:H1688"/>
    <mergeCell ref="D1627:H1627"/>
    <mergeCell ref="D1643:H1643"/>
    <mergeCell ref="D1655:H1655"/>
    <mergeCell ref="B1682:Q1682"/>
    <mergeCell ref="B1683:M1683"/>
    <mergeCell ref="Q1683:Q1687"/>
    <mergeCell ref="B1684:B1687"/>
    <mergeCell ref="C1684:C1687"/>
    <mergeCell ref="D1684:D1687"/>
    <mergeCell ref="E1684:E1687"/>
    <mergeCell ref="J1684:J1687"/>
    <mergeCell ref="K1684:K1687"/>
    <mergeCell ref="N1684:N1687"/>
    <mergeCell ref="O1684:O1687"/>
    <mergeCell ref="D1689:H1689"/>
    <mergeCell ref="D1716:H1716"/>
    <mergeCell ref="E1717:H1717"/>
    <mergeCell ref="E1720:H1720"/>
    <mergeCell ref="D1726:H1726"/>
    <mergeCell ref="D1730:H1730"/>
    <mergeCell ref="F1684:F1687"/>
    <mergeCell ref="G1684:G1687"/>
    <mergeCell ref="H1684:H1687"/>
    <mergeCell ref="G1826:G1829"/>
    <mergeCell ref="H1826:H1829"/>
    <mergeCell ref="I1826:I1829"/>
    <mergeCell ref="M1826:M1829"/>
    <mergeCell ref="C1830:H1830"/>
    <mergeCell ref="D1831:H1831"/>
    <mergeCell ref="D1733:H1733"/>
    <mergeCell ref="D1744:H1744"/>
    <mergeCell ref="B1824:Q1824"/>
    <mergeCell ref="B1825:M1825"/>
    <mergeCell ref="Q1825:Q1829"/>
    <mergeCell ref="B1826:B1829"/>
    <mergeCell ref="C1826:C1829"/>
    <mergeCell ref="D1826:D1829"/>
    <mergeCell ref="E1826:E1829"/>
    <mergeCell ref="F1826:F1829"/>
    <mergeCell ref="J1826:J1829"/>
    <mergeCell ref="K1826:K1829"/>
    <mergeCell ref="N1826:N1829"/>
    <mergeCell ref="O1826:O1829"/>
    <mergeCell ref="D1930:H1930"/>
    <mergeCell ref="D1933:H1933"/>
    <mergeCell ref="D1938:H1938"/>
    <mergeCell ref="D1841:H1841"/>
    <mergeCell ref="D1843:H1843"/>
    <mergeCell ref="D1857:H1857"/>
    <mergeCell ref="D1866:H1866"/>
    <mergeCell ref="E1867:H1867"/>
    <mergeCell ref="E1877:H1877"/>
    <mergeCell ref="N2030:N2033"/>
    <mergeCell ref="O2030:O2033"/>
    <mergeCell ref="E2040:H2040"/>
    <mergeCell ref="E2041:H2041"/>
    <mergeCell ref="J3:J6"/>
    <mergeCell ref="H2030:H2033"/>
    <mergeCell ref="I2030:I2033"/>
    <mergeCell ref="M2030:M2033"/>
    <mergeCell ref="C2034:H2034"/>
    <mergeCell ref="D2035:H2035"/>
    <mergeCell ref="E2036:H2036"/>
    <mergeCell ref="D1947:H1947"/>
    <mergeCell ref="B2028:Q2028"/>
    <mergeCell ref="B2029:M2029"/>
    <mergeCell ref="Q2029:Q2033"/>
    <mergeCell ref="B2030:B2033"/>
    <mergeCell ref="C2030:C2033"/>
    <mergeCell ref="D2030:D2033"/>
    <mergeCell ref="E2030:E2033"/>
    <mergeCell ref="F2030:F2033"/>
    <mergeCell ref="G2030:G2033"/>
    <mergeCell ref="E1889:H1889"/>
    <mergeCell ref="D1900:H1900"/>
    <mergeCell ref="D1920:H1920"/>
  </mergeCells>
  <phoneticPr fontId="1" type="noConversion"/>
  <pageMargins left="0.19685039370078741" right="0.19685039370078741" top="0.19685039370078741" bottom="0.19685039370078741" header="0.19685039370078741" footer="0.19685039370078741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N37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0.42578125" customWidth="1"/>
    <col min="4" max="4" width="12" style="19" customWidth="1"/>
    <col min="5" max="5" width="9.7109375" style="19" customWidth="1"/>
    <col min="6" max="6" width="12.140625" style="19" customWidth="1"/>
    <col min="7" max="7" width="11.85546875" style="19" customWidth="1"/>
    <col min="8" max="8" width="10.42578125" style="19" customWidth="1"/>
    <col min="9" max="9" width="12" style="19" customWidth="1"/>
    <col min="10" max="10" width="13.140625" style="19" customWidth="1"/>
    <col min="11" max="11" width="10.28515625" style="19" customWidth="1"/>
    <col min="12" max="12" width="12" customWidth="1"/>
    <col min="14" max="14" width="10.85546875" bestFit="1" customWidth="1"/>
  </cols>
  <sheetData>
    <row r="1" spans="2:14" ht="25.5" customHeight="1" thickBot="1" x14ac:dyDescent="0.25"/>
    <row r="2" spans="2:14" ht="57" customHeight="1" thickBot="1" x14ac:dyDescent="0.25">
      <c r="B2" s="219"/>
      <c r="C2" s="220"/>
      <c r="D2" s="123" t="s">
        <v>532</v>
      </c>
      <c r="E2" s="123" t="s">
        <v>537</v>
      </c>
      <c r="F2" s="123" t="s">
        <v>528</v>
      </c>
      <c r="G2" s="151" t="s">
        <v>534</v>
      </c>
      <c r="H2" s="151" t="s">
        <v>525</v>
      </c>
      <c r="I2" s="151" t="s">
        <v>529</v>
      </c>
      <c r="J2" s="152" t="s">
        <v>531</v>
      </c>
      <c r="K2" s="152" t="s">
        <v>525</v>
      </c>
      <c r="L2" s="153" t="s">
        <v>527</v>
      </c>
    </row>
    <row r="3" spans="2:14" ht="16.5" thickTop="1" x14ac:dyDescent="0.25">
      <c r="B3" s="124">
        <v>1</v>
      </c>
      <c r="C3" s="120" t="s">
        <v>111</v>
      </c>
      <c r="D3" s="148">
        <f>Príjmy!H407</f>
        <v>33884000</v>
      </c>
      <c r="E3" s="148">
        <f>Príjmy!I407</f>
        <v>102328</v>
      </c>
      <c r="F3" s="148">
        <f>D3+E3</f>
        <v>33986328</v>
      </c>
      <c r="G3" s="139">
        <f>Príjmy!H401</f>
        <v>560000</v>
      </c>
      <c r="H3" s="139">
        <f>Príjmy!I401</f>
        <v>0</v>
      </c>
      <c r="I3" s="139">
        <f>G3+H3</f>
        <v>560000</v>
      </c>
      <c r="J3" s="140">
        <f>G3+D3</f>
        <v>34444000</v>
      </c>
      <c r="K3" s="140">
        <f t="shared" ref="K3:L3" si="0">H3+E3</f>
        <v>102328</v>
      </c>
      <c r="L3" s="141">
        <f t="shared" si="0"/>
        <v>34546328</v>
      </c>
    </row>
    <row r="4" spans="2:14" ht="15.75" x14ac:dyDescent="0.25">
      <c r="B4" s="125">
        <v>2</v>
      </c>
      <c r="C4" s="39" t="s">
        <v>114</v>
      </c>
      <c r="D4" s="149">
        <f>SUM(D5:D16)</f>
        <v>30688400</v>
      </c>
      <c r="E4" s="149">
        <f>SUM(E5:E16)</f>
        <v>-9982</v>
      </c>
      <c r="F4" s="149">
        <f>D4+E4</f>
        <v>30678418</v>
      </c>
      <c r="G4" s="142">
        <f>SUM(G5:G16)</f>
        <v>4666180</v>
      </c>
      <c r="H4" s="142">
        <f>SUM(H5:H16)</f>
        <v>112310</v>
      </c>
      <c r="I4" s="142">
        <f>G4+H4</f>
        <v>4778490</v>
      </c>
      <c r="J4" s="143">
        <f>D4+G4</f>
        <v>35354580</v>
      </c>
      <c r="K4" s="143">
        <f t="shared" ref="K4:L4" si="1">E4+H4</f>
        <v>102328</v>
      </c>
      <c r="L4" s="144">
        <f t="shared" si="1"/>
        <v>35456908</v>
      </c>
    </row>
    <row r="5" spans="2:14" ht="14.25" x14ac:dyDescent="0.2">
      <c r="B5" s="126">
        <v>3</v>
      </c>
      <c r="C5" s="38" t="s">
        <v>299</v>
      </c>
      <c r="D5" s="150">
        <f>Výdavky!I7</f>
        <v>469600</v>
      </c>
      <c r="E5" s="150">
        <f>Výdavky!J7</f>
        <v>0</v>
      </c>
      <c r="F5" s="150">
        <f>D5+E5</f>
        <v>469600</v>
      </c>
      <c r="G5" s="136">
        <f>Výdavky!M7</f>
        <v>687200</v>
      </c>
      <c r="H5" s="136">
        <f>Výdavky!N7</f>
        <v>0</v>
      </c>
      <c r="I5" s="136">
        <f t="shared" ref="I5:I16" si="2">G5+H5</f>
        <v>687200</v>
      </c>
      <c r="J5" s="137">
        <f t="shared" ref="J5:J16" si="3">G5+D5</f>
        <v>1156800</v>
      </c>
      <c r="K5" s="137">
        <f t="shared" ref="K5:K16" si="4">H5+E5</f>
        <v>0</v>
      </c>
      <c r="L5" s="138">
        <f t="shared" ref="L5:L17" si="5">I5+F5</f>
        <v>1156800</v>
      </c>
    </row>
    <row r="6" spans="2:14" ht="14.25" x14ac:dyDescent="0.2">
      <c r="B6" s="126">
        <v>4</v>
      </c>
      <c r="C6" s="38" t="s">
        <v>300</v>
      </c>
      <c r="D6" s="150">
        <f>Výdavky!I147</f>
        <v>87500</v>
      </c>
      <c r="E6" s="150">
        <f>Výdavky!J147</f>
        <v>4518</v>
      </c>
      <c r="F6" s="150">
        <f t="shared" ref="F6:F16" si="6">D6+E6</f>
        <v>92018</v>
      </c>
      <c r="G6" s="136">
        <f>Výdavky!M147</f>
        <v>0</v>
      </c>
      <c r="H6" s="136">
        <f>Výdavky!N147</f>
        <v>0</v>
      </c>
      <c r="I6" s="136">
        <f t="shared" si="2"/>
        <v>0</v>
      </c>
      <c r="J6" s="137">
        <f t="shared" si="3"/>
        <v>87500</v>
      </c>
      <c r="K6" s="137">
        <f t="shared" si="4"/>
        <v>4518</v>
      </c>
      <c r="L6" s="138">
        <f t="shared" si="5"/>
        <v>92018</v>
      </c>
    </row>
    <row r="7" spans="2:14" ht="14.25" x14ac:dyDescent="0.2">
      <c r="B7" s="126">
        <v>5</v>
      </c>
      <c r="C7" s="38" t="s">
        <v>301</v>
      </c>
      <c r="D7" s="150">
        <f>Výdavky!I218</f>
        <v>3850600</v>
      </c>
      <c r="E7" s="150">
        <f>Výdavky!J218</f>
        <v>-3000</v>
      </c>
      <c r="F7" s="150">
        <f t="shared" si="6"/>
        <v>3847600</v>
      </c>
      <c r="G7" s="136">
        <f>Výdavky!M218</f>
        <v>523120</v>
      </c>
      <c r="H7" s="136">
        <f>Výdavky!N218</f>
        <v>0</v>
      </c>
      <c r="I7" s="136">
        <f t="shared" si="2"/>
        <v>523120</v>
      </c>
      <c r="J7" s="137">
        <f t="shared" si="3"/>
        <v>4373720</v>
      </c>
      <c r="K7" s="137">
        <f t="shared" si="4"/>
        <v>-3000</v>
      </c>
      <c r="L7" s="138">
        <f t="shared" si="5"/>
        <v>4370720</v>
      </c>
    </row>
    <row r="8" spans="2:14" ht="14.25" x14ac:dyDescent="0.2">
      <c r="B8" s="126">
        <v>6</v>
      </c>
      <c r="C8" s="38" t="s">
        <v>303</v>
      </c>
      <c r="D8" s="150">
        <f>Výdavky!I356</f>
        <v>502500</v>
      </c>
      <c r="E8" s="150">
        <f>Výdavky!J356</f>
        <v>0</v>
      </c>
      <c r="F8" s="150">
        <f t="shared" si="6"/>
        <v>502500</v>
      </c>
      <c r="G8" s="136">
        <f>Výdavky!M356</f>
        <v>34212</v>
      </c>
      <c r="H8" s="136">
        <f>Výdavky!N356</f>
        <v>0</v>
      </c>
      <c r="I8" s="136">
        <f t="shared" si="2"/>
        <v>34212</v>
      </c>
      <c r="J8" s="137">
        <f t="shared" si="3"/>
        <v>536712</v>
      </c>
      <c r="K8" s="137">
        <f t="shared" si="4"/>
        <v>0</v>
      </c>
      <c r="L8" s="138">
        <f t="shared" si="5"/>
        <v>536712</v>
      </c>
      <c r="N8" s="19"/>
    </row>
    <row r="9" spans="2:14" ht="14.25" x14ac:dyDescent="0.2">
      <c r="B9" s="126">
        <v>7</v>
      </c>
      <c r="C9" s="38" t="s">
        <v>305</v>
      </c>
      <c r="D9" s="150">
        <f>Výdavky!I497</f>
        <v>1514400</v>
      </c>
      <c r="E9" s="150">
        <f>Výdavky!J497</f>
        <v>-2500</v>
      </c>
      <c r="F9" s="150">
        <f t="shared" si="6"/>
        <v>1511900</v>
      </c>
      <c r="G9" s="136">
        <f>Výdavky!M497</f>
        <v>65400</v>
      </c>
      <c r="H9" s="136">
        <f>Výdavky!N497</f>
        <v>0</v>
      </c>
      <c r="I9" s="136">
        <f t="shared" si="2"/>
        <v>65400</v>
      </c>
      <c r="J9" s="137">
        <f t="shared" si="3"/>
        <v>1579800</v>
      </c>
      <c r="K9" s="137">
        <f t="shared" si="4"/>
        <v>-2500</v>
      </c>
      <c r="L9" s="138">
        <f t="shared" si="5"/>
        <v>1577300</v>
      </c>
      <c r="N9" s="19"/>
    </row>
    <row r="10" spans="2:14" ht="14.25" x14ac:dyDescent="0.2">
      <c r="B10" s="126">
        <v>8</v>
      </c>
      <c r="C10" s="38" t="s">
        <v>307</v>
      </c>
      <c r="D10" s="150">
        <f>Výdavky!I564</f>
        <v>2844700</v>
      </c>
      <c r="E10" s="150">
        <f>Výdavky!J564</f>
        <v>0</v>
      </c>
      <c r="F10" s="150">
        <f t="shared" si="6"/>
        <v>2844700</v>
      </c>
      <c r="G10" s="136">
        <f>Výdavky!M564</f>
        <v>1663237</v>
      </c>
      <c r="H10" s="136">
        <f>Výdavky!N564</f>
        <v>97810</v>
      </c>
      <c r="I10" s="136">
        <f t="shared" si="2"/>
        <v>1761047</v>
      </c>
      <c r="J10" s="137">
        <f t="shared" si="3"/>
        <v>4507937</v>
      </c>
      <c r="K10" s="137">
        <f t="shared" si="4"/>
        <v>97810</v>
      </c>
      <c r="L10" s="138">
        <f t="shared" si="5"/>
        <v>4605747</v>
      </c>
    </row>
    <row r="11" spans="2:14" ht="14.25" x14ac:dyDescent="0.2">
      <c r="B11" s="126">
        <v>9</v>
      </c>
      <c r="C11" s="38" t="s">
        <v>309</v>
      </c>
      <c r="D11" s="150">
        <f>Výdavky!I703</f>
        <v>13648900</v>
      </c>
      <c r="E11" s="150">
        <f>Výdavky!J703</f>
        <v>0</v>
      </c>
      <c r="F11" s="150">
        <f t="shared" si="6"/>
        <v>13648900</v>
      </c>
      <c r="G11" s="136">
        <f>Výdavky!M703</f>
        <v>615776</v>
      </c>
      <c r="H11" s="136">
        <f>Výdavky!N703</f>
        <v>0</v>
      </c>
      <c r="I11" s="136">
        <f t="shared" si="2"/>
        <v>615776</v>
      </c>
      <c r="J11" s="137">
        <f t="shared" si="3"/>
        <v>14264676</v>
      </c>
      <c r="K11" s="137">
        <f t="shared" si="4"/>
        <v>0</v>
      </c>
      <c r="L11" s="138">
        <f t="shared" si="5"/>
        <v>14264676</v>
      </c>
    </row>
    <row r="12" spans="2:14" ht="14.25" x14ac:dyDescent="0.2">
      <c r="B12" s="126">
        <v>10</v>
      </c>
      <c r="C12" s="38" t="s">
        <v>361</v>
      </c>
      <c r="D12" s="150">
        <f>Výdavky!I1483</f>
        <v>1324500</v>
      </c>
      <c r="E12" s="150">
        <f>Výdavky!J1483</f>
        <v>1500</v>
      </c>
      <c r="F12" s="150">
        <f t="shared" si="6"/>
        <v>1326000</v>
      </c>
      <c r="G12" s="136">
        <f>Výdavky!M1483</f>
        <v>989855</v>
      </c>
      <c r="H12" s="136">
        <f>Výdavky!N1483</f>
        <v>-1500</v>
      </c>
      <c r="I12" s="136">
        <f t="shared" si="2"/>
        <v>988355</v>
      </c>
      <c r="J12" s="137">
        <f t="shared" si="3"/>
        <v>2314355</v>
      </c>
      <c r="K12" s="137">
        <f t="shared" si="4"/>
        <v>0</v>
      </c>
      <c r="L12" s="138">
        <f t="shared" si="5"/>
        <v>2314355</v>
      </c>
    </row>
    <row r="13" spans="2:14" ht="14.25" x14ac:dyDescent="0.2">
      <c r="B13" s="126">
        <v>11</v>
      </c>
      <c r="C13" s="38" t="s">
        <v>312</v>
      </c>
      <c r="D13" s="150">
        <f>Výdavky!I1620</f>
        <v>348500</v>
      </c>
      <c r="E13" s="150">
        <f>Výdavky!J1620</f>
        <v>0</v>
      </c>
      <c r="F13" s="150">
        <f t="shared" si="6"/>
        <v>348500</v>
      </c>
      <c r="G13" s="136">
        <f>Výdavky!M1620</f>
        <v>18320</v>
      </c>
      <c r="H13" s="136">
        <f>Výdavky!N1620</f>
        <v>0</v>
      </c>
      <c r="I13" s="136">
        <f t="shared" si="2"/>
        <v>18320</v>
      </c>
      <c r="J13" s="137">
        <f t="shared" si="3"/>
        <v>366820</v>
      </c>
      <c r="K13" s="137">
        <f t="shared" si="4"/>
        <v>0</v>
      </c>
      <c r="L13" s="138">
        <f t="shared" si="5"/>
        <v>366820</v>
      </c>
    </row>
    <row r="14" spans="2:14" ht="14.25" x14ac:dyDescent="0.2">
      <c r="B14" s="126">
        <v>12</v>
      </c>
      <c r="C14" s="38" t="s">
        <v>314</v>
      </c>
      <c r="D14" s="150">
        <f>Výdavky!I1688</f>
        <v>3672200</v>
      </c>
      <c r="E14" s="150">
        <f>Výdavky!J1688</f>
        <v>-10500</v>
      </c>
      <c r="F14" s="150">
        <f t="shared" si="6"/>
        <v>3661700</v>
      </c>
      <c r="G14" s="136">
        <f>Výdavky!M1688</f>
        <v>65060</v>
      </c>
      <c r="H14" s="136">
        <f>Výdavky!N1688</f>
        <v>16000</v>
      </c>
      <c r="I14" s="136">
        <f t="shared" si="2"/>
        <v>81060</v>
      </c>
      <c r="J14" s="137">
        <f t="shared" si="3"/>
        <v>3737260</v>
      </c>
      <c r="K14" s="137">
        <f t="shared" si="4"/>
        <v>5500</v>
      </c>
      <c r="L14" s="138">
        <f t="shared" si="5"/>
        <v>3742760</v>
      </c>
    </row>
    <row r="15" spans="2:14" ht="14.25" x14ac:dyDescent="0.2">
      <c r="B15" s="126">
        <v>13</v>
      </c>
      <c r="C15" s="38" t="s">
        <v>316</v>
      </c>
      <c r="D15" s="150">
        <f>Výdavky!I1830</f>
        <v>2266300</v>
      </c>
      <c r="E15" s="150">
        <f>Výdavky!J1830</f>
        <v>0</v>
      </c>
      <c r="F15" s="150">
        <f t="shared" si="6"/>
        <v>2266300</v>
      </c>
      <c r="G15" s="136">
        <f>Výdavky!M1830</f>
        <v>4000</v>
      </c>
      <c r="H15" s="136">
        <f>Výdavky!N1830</f>
        <v>0</v>
      </c>
      <c r="I15" s="136">
        <f t="shared" si="2"/>
        <v>4000</v>
      </c>
      <c r="J15" s="137">
        <f t="shared" si="3"/>
        <v>2270300</v>
      </c>
      <c r="K15" s="137">
        <f t="shared" si="4"/>
        <v>0</v>
      </c>
      <c r="L15" s="138">
        <f t="shared" si="5"/>
        <v>2270300</v>
      </c>
    </row>
    <row r="16" spans="2:14" ht="14.25" x14ac:dyDescent="0.2">
      <c r="B16" s="126">
        <v>14</v>
      </c>
      <c r="C16" s="38" t="s">
        <v>318</v>
      </c>
      <c r="D16" s="150">
        <f>Výdavky!I2034</f>
        <v>158700</v>
      </c>
      <c r="E16" s="150">
        <f>Výdavky!J2034</f>
        <v>0</v>
      </c>
      <c r="F16" s="150">
        <f t="shared" si="6"/>
        <v>158700</v>
      </c>
      <c r="G16" s="136">
        <f>Výdavky!M2034</f>
        <v>0</v>
      </c>
      <c r="H16" s="136">
        <f>Výdavky!N2034</f>
        <v>0</v>
      </c>
      <c r="I16" s="136">
        <f t="shared" si="2"/>
        <v>0</v>
      </c>
      <c r="J16" s="137">
        <f t="shared" si="3"/>
        <v>158700</v>
      </c>
      <c r="K16" s="137">
        <f t="shared" si="4"/>
        <v>0</v>
      </c>
      <c r="L16" s="138">
        <f t="shared" si="5"/>
        <v>158700</v>
      </c>
    </row>
    <row r="17" spans="2:14" ht="15.75" x14ac:dyDescent="0.25">
      <c r="B17" s="125">
        <v>15</v>
      </c>
      <c r="C17" s="39" t="s">
        <v>326</v>
      </c>
      <c r="D17" s="149">
        <f>D3-D4</f>
        <v>3195600</v>
      </c>
      <c r="E17" s="149">
        <f>E3-E4</f>
        <v>112310</v>
      </c>
      <c r="F17" s="149">
        <f>D17+E17</f>
        <v>3307910</v>
      </c>
      <c r="G17" s="143"/>
      <c r="H17" s="143"/>
      <c r="I17" s="143"/>
      <c r="J17" s="143">
        <f>D17</f>
        <v>3195600</v>
      </c>
      <c r="K17" s="143">
        <f>E17</f>
        <v>112310</v>
      </c>
      <c r="L17" s="144">
        <f t="shared" si="5"/>
        <v>3307910</v>
      </c>
      <c r="N17" s="19"/>
    </row>
    <row r="18" spans="2:14" ht="15.75" x14ac:dyDescent="0.25">
      <c r="B18" s="125">
        <v>16</v>
      </c>
      <c r="C18" s="39" t="s">
        <v>336</v>
      </c>
      <c r="D18" s="143"/>
      <c r="E18" s="143"/>
      <c r="F18" s="143"/>
      <c r="G18" s="142">
        <f>G3-G4</f>
        <v>-4106180</v>
      </c>
      <c r="H18" s="142">
        <f>H3-H4</f>
        <v>-112310</v>
      </c>
      <c r="I18" s="142">
        <f>G18+H18</f>
        <v>-4218490</v>
      </c>
      <c r="J18" s="143">
        <f>G18</f>
        <v>-4106180</v>
      </c>
      <c r="K18" s="143">
        <f>H18</f>
        <v>-112310</v>
      </c>
      <c r="L18" s="144">
        <f>I18</f>
        <v>-4218490</v>
      </c>
    </row>
    <row r="19" spans="2:14" ht="16.5" thickBot="1" x14ac:dyDescent="0.3">
      <c r="B19" s="127">
        <v>17</v>
      </c>
      <c r="C19" s="128" t="s">
        <v>337</v>
      </c>
      <c r="D19" s="145"/>
      <c r="E19" s="145"/>
      <c r="F19" s="145"/>
      <c r="G19" s="145"/>
      <c r="H19" s="146"/>
      <c r="I19" s="146"/>
      <c r="J19" s="146">
        <f>J3-J4</f>
        <v>-910580</v>
      </c>
      <c r="K19" s="146">
        <f t="shared" ref="K19:L19" si="7">K3-K4</f>
        <v>0</v>
      </c>
      <c r="L19" s="147">
        <f t="shared" si="7"/>
        <v>-910580</v>
      </c>
    </row>
    <row r="20" spans="2:14" ht="4.5" customHeight="1" thickBot="1" x14ac:dyDescent="0.25">
      <c r="J20" s="121"/>
      <c r="K20" s="121"/>
      <c r="L20" s="122"/>
    </row>
    <row r="21" spans="2:14" ht="15" x14ac:dyDescent="0.2">
      <c r="B21" s="225" t="s">
        <v>112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7"/>
      <c r="N21" s="19"/>
    </row>
    <row r="22" spans="2:14" ht="15.75" x14ac:dyDescent="0.25">
      <c r="B22" s="129">
        <v>1</v>
      </c>
      <c r="C22" s="221" t="s">
        <v>327</v>
      </c>
      <c r="D22" s="222"/>
      <c r="E22" s="222"/>
      <c r="F22" s="222"/>
      <c r="G22" s="222"/>
      <c r="H22" s="119"/>
      <c r="I22" s="119"/>
      <c r="J22" s="40">
        <f>SUM(J23:J26)</f>
        <v>3918755</v>
      </c>
      <c r="K22" s="40">
        <f t="shared" ref="K22:L22" si="8">SUM(K23:K26)</f>
        <v>0</v>
      </c>
      <c r="L22" s="130">
        <f t="shared" si="8"/>
        <v>3918755</v>
      </c>
      <c r="N22" s="19"/>
    </row>
    <row r="23" spans="2:14" x14ac:dyDescent="0.2">
      <c r="B23" s="129">
        <f>B22+1</f>
        <v>2</v>
      </c>
      <c r="C23" s="217" t="s">
        <v>468</v>
      </c>
      <c r="D23" s="218"/>
      <c r="E23" s="218"/>
      <c r="F23" s="218"/>
      <c r="G23" s="218"/>
      <c r="H23" s="118"/>
      <c r="I23" s="118"/>
      <c r="J23" s="41">
        <v>900000</v>
      </c>
      <c r="K23" s="41"/>
      <c r="L23" s="131">
        <f>J23+K23</f>
        <v>900000</v>
      </c>
    </row>
    <row r="24" spans="2:14" x14ac:dyDescent="0.2">
      <c r="B24" s="129">
        <f>B23+1</f>
        <v>3</v>
      </c>
      <c r="C24" s="217" t="s">
        <v>469</v>
      </c>
      <c r="D24" s="218"/>
      <c r="E24" s="218"/>
      <c r="F24" s="218"/>
      <c r="G24" s="218"/>
      <c r="H24" s="118"/>
      <c r="I24" s="118"/>
      <c r="J24" s="41">
        <v>540255</v>
      </c>
      <c r="K24" s="41"/>
      <c r="L24" s="131">
        <f t="shared" ref="L24:L26" si="9">J24+K24</f>
        <v>540255</v>
      </c>
    </row>
    <row r="25" spans="2:14" x14ac:dyDescent="0.2">
      <c r="B25" s="129">
        <f>B24+1</f>
        <v>4</v>
      </c>
      <c r="C25" s="117" t="s">
        <v>470</v>
      </c>
      <c r="D25" s="118"/>
      <c r="E25" s="118"/>
      <c r="F25" s="118"/>
      <c r="G25" s="118"/>
      <c r="H25" s="118"/>
      <c r="I25" s="118"/>
      <c r="J25" s="41">
        <f>971500+7000</f>
        <v>978500</v>
      </c>
      <c r="K25" s="41"/>
      <c r="L25" s="131">
        <f t="shared" si="9"/>
        <v>978500</v>
      </c>
    </row>
    <row r="26" spans="2:14" x14ac:dyDescent="0.2">
      <c r="B26" s="129">
        <f t="shared" ref="B26:B33" si="10">B25+1</f>
        <v>5</v>
      </c>
      <c r="C26" s="217" t="s">
        <v>471</v>
      </c>
      <c r="D26" s="218"/>
      <c r="E26" s="218"/>
      <c r="F26" s="218"/>
      <c r="G26" s="218"/>
      <c r="H26" s="118"/>
      <c r="I26" s="118"/>
      <c r="J26" s="41">
        <v>1500000</v>
      </c>
      <c r="K26" s="41"/>
      <c r="L26" s="131">
        <f t="shared" si="9"/>
        <v>1500000</v>
      </c>
    </row>
    <row r="27" spans="2:14" ht="15.75" x14ac:dyDescent="0.25">
      <c r="B27" s="129">
        <f t="shared" si="10"/>
        <v>6</v>
      </c>
      <c r="C27" s="221" t="s">
        <v>328</v>
      </c>
      <c r="D27" s="222"/>
      <c r="E27" s="222"/>
      <c r="F27" s="222"/>
      <c r="G27" s="222"/>
      <c r="H27" s="119"/>
      <c r="I27" s="119"/>
      <c r="J27" s="40">
        <f>SUM(J28:J32)</f>
        <v>3008175</v>
      </c>
      <c r="K27" s="40">
        <f t="shared" ref="K27:L27" si="11">SUM(K28:K32)</f>
        <v>0</v>
      </c>
      <c r="L27" s="130">
        <f t="shared" si="11"/>
        <v>3008175</v>
      </c>
    </row>
    <row r="28" spans="2:14" x14ac:dyDescent="0.2">
      <c r="B28" s="129">
        <f t="shared" si="10"/>
        <v>7</v>
      </c>
      <c r="C28" s="217" t="s">
        <v>472</v>
      </c>
      <c r="D28" s="218"/>
      <c r="E28" s="218"/>
      <c r="F28" s="218"/>
      <c r="G28" s="218"/>
      <c r="H28" s="118"/>
      <c r="I28" s="118"/>
      <c r="J28" s="41">
        <f>1456675+180000</f>
        <v>1636675</v>
      </c>
      <c r="K28" s="41"/>
      <c r="L28" s="131">
        <f>J28+K28</f>
        <v>1636675</v>
      </c>
    </row>
    <row r="29" spans="2:14" x14ac:dyDescent="0.2">
      <c r="B29" s="129">
        <f t="shared" si="10"/>
        <v>8</v>
      </c>
      <c r="C29" s="217" t="s">
        <v>473</v>
      </c>
      <c r="D29" s="218"/>
      <c r="E29" s="218"/>
      <c r="F29" s="218"/>
      <c r="G29" s="218"/>
      <c r="H29" s="118"/>
      <c r="I29" s="118"/>
      <c r="J29" s="41">
        <v>1162800</v>
      </c>
      <c r="K29" s="41"/>
      <c r="L29" s="131">
        <f t="shared" ref="L29:L32" si="12">J29+K29</f>
        <v>1162800</v>
      </c>
    </row>
    <row r="30" spans="2:14" x14ac:dyDescent="0.2">
      <c r="B30" s="129">
        <f t="shared" si="10"/>
        <v>9</v>
      </c>
      <c r="C30" s="217" t="s">
        <v>474</v>
      </c>
      <c r="D30" s="218"/>
      <c r="E30" s="218"/>
      <c r="F30" s="218"/>
      <c r="G30" s="218"/>
      <c r="H30" s="118"/>
      <c r="I30" s="118"/>
      <c r="J30" s="41">
        <v>58700</v>
      </c>
      <c r="K30" s="41"/>
      <c r="L30" s="131">
        <f t="shared" si="12"/>
        <v>58700</v>
      </c>
    </row>
    <row r="31" spans="2:14" x14ac:dyDescent="0.2">
      <c r="B31" s="129">
        <f t="shared" si="10"/>
        <v>10</v>
      </c>
      <c r="C31" s="217" t="s">
        <v>474</v>
      </c>
      <c r="D31" s="218"/>
      <c r="E31" s="218"/>
      <c r="F31" s="218"/>
      <c r="G31" s="218"/>
      <c r="H31" s="118"/>
      <c r="I31" s="118"/>
      <c r="J31" s="41">
        <v>126000</v>
      </c>
      <c r="K31" s="41"/>
      <c r="L31" s="131">
        <f t="shared" si="12"/>
        <v>126000</v>
      </c>
    </row>
    <row r="32" spans="2:14" ht="13.5" thickBot="1" x14ac:dyDescent="0.25">
      <c r="B32" s="129">
        <f t="shared" si="10"/>
        <v>11</v>
      </c>
      <c r="C32" s="217" t="s">
        <v>475</v>
      </c>
      <c r="D32" s="218"/>
      <c r="E32" s="218"/>
      <c r="F32" s="218"/>
      <c r="G32" s="218"/>
      <c r="H32" s="118"/>
      <c r="I32" s="118"/>
      <c r="J32" s="41">
        <v>24000</v>
      </c>
      <c r="K32" s="41"/>
      <c r="L32" s="131">
        <f t="shared" si="12"/>
        <v>24000</v>
      </c>
    </row>
    <row r="33" spans="2:12" ht="17.25" thickTop="1" thickBot="1" x14ac:dyDescent="0.3">
      <c r="B33" s="132">
        <f t="shared" si="10"/>
        <v>12</v>
      </c>
      <c r="C33" s="223" t="s">
        <v>329</v>
      </c>
      <c r="D33" s="224"/>
      <c r="E33" s="224"/>
      <c r="F33" s="224"/>
      <c r="G33" s="224"/>
      <c r="H33" s="133"/>
      <c r="I33" s="133"/>
      <c r="J33" s="134">
        <f>J19+J22-J27</f>
        <v>0</v>
      </c>
      <c r="K33" s="134">
        <f t="shared" ref="K33" si="13">K19+K22-K27</f>
        <v>0</v>
      </c>
      <c r="L33" s="135">
        <f>J33+K33</f>
        <v>0</v>
      </c>
    </row>
    <row r="34" spans="2:12" x14ac:dyDescent="0.2">
      <c r="B34" s="91"/>
    </row>
    <row r="35" spans="2:12" ht="22.5" customHeight="1" x14ac:dyDescent="0.2">
      <c r="B35" s="216" t="s">
        <v>338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ht="12.75" customHeight="1" x14ac:dyDescent="0.2">
      <c r="B36" s="215" t="s">
        <v>339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x14ac:dyDescent="0.2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</sheetData>
  <mergeCells count="15">
    <mergeCell ref="B36:L37"/>
    <mergeCell ref="B35:L35"/>
    <mergeCell ref="C28:G28"/>
    <mergeCell ref="B2:C2"/>
    <mergeCell ref="C24:G24"/>
    <mergeCell ref="C30:G30"/>
    <mergeCell ref="C22:G22"/>
    <mergeCell ref="C27:G27"/>
    <mergeCell ref="C23:G23"/>
    <mergeCell ref="C26:G26"/>
    <mergeCell ref="C29:G29"/>
    <mergeCell ref="C33:G33"/>
    <mergeCell ref="C32:G32"/>
    <mergeCell ref="C31:G31"/>
    <mergeCell ref="B21:L21"/>
  </mergeCells>
  <phoneticPr fontId="1" type="noConversion"/>
  <pageMargins left="0.15748031496062992" right="0.15748031496062992" top="0.98425196850393704" bottom="0.98425196850393704" header="0.51181102362204722" footer="0.51181102362204722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2016-02-01T11:45:46Z</cp:lastPrinted>
  <dcterms:created xsi:type="dcterms:W3CDTF">2014-05-27T11:25:41Z</dcterms:created>
  <dcterms:modified xsi:type="dcterms:W3CDTF">2016-02-01T11:50:08Z</dcterms:modified>
</cp:coreProperties>
</file>